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8355" activeTab="0"/>
  </bookViews>
  <sheets>
    <sheet name="Damen30_40" sheetId="1" r:id="rId1"/>
    <sheet name="Damen50" sheetId="2" r:id="rId2"/>
    <sheet name="Herren 30_40" sheetId="3" r:id="rId3"/>
    <sheet name="Herren 50" sheetId="4" r:id="rId4"/>
    <sheet name="Mixed" sheetId="5" r:id="rId5"/>
    <sheet name="Spielplan" sheetId="6" r:id="rId6"/>
  </sheets>
  <definedNames>
    <definedName name="_xlnm.Print_Area" localSheetId="0">'Damen30_40'!$A$1:$S$43</definedName>
    <definedName name="_xlnm.Print_Area" localSheetId="1">'Damen50'!$A$1:$N$43</definedName>
    <definedName name="_xlnm.Print_Area" localSheetId="2">'Herren 30_40'!$A$1:$N$43</definedName>
    <definedName name="_xlnm.Print_Area" localSheetId="3">'Herren 50'!$A$1:$S$43</definedName>
    <definedName name="_xlnm.Print_Area" localSheetId="4">'Mixed'!$F$1:$W$43</definedName>
  </definedNames>
  <calcPr fullCalcOnLoad="1"/>
</workbook>
</file>

<file path=xl/comments1.xml><?xml version="1.0" encoding="utf-8"?>
<comments xmlns="http://schemas.openxmlformats.org/spreadsheetml/2006/main">
  <authors>
    <author>Kai Feuerstake</author>
  </authors>
  <commentList>
    <comment ref="U3" authorId="0">
      <text>
        <r>
          <rPr>
            <b/>
            <sz val="8"/>
            <rFont val="Tahoma"/>
            <family val="2"/>
          </rPr>
          <t>Kai Feuerstake:</t>
        </r>
        <r>
          <rPr>
            <sz val="8"/>
            <rFont val="Tahoma"/>
            <family val="2"/>
          </rPr>
          <t xml:space="preserve">
keine Spalten ab hier löschen!!!</t>
        </r>
      </text>
    </comment>
  </commentList>
</comments>
</file>

<file path=xl/comments2.xml><?xml version="1.0" encoding="utf-8"?>
<comments xmlns="http://schemas.openxmlformats.org/spreadsheetml/2006/main">
  <authors>
    <author>Kai Feuerstake</author>
  </authors>
  <commentList>
    <comment ref="Q3" authorId="0">
      <text>
        <r>
          <rPr>
            <b/>
            <sz val="8"/>
            <rFont val="Tahoma"/>
            <family val="2"/>
          </rPr>
          <t>Kai Feuerstake:</t>
        </r>
        <r>
          <rPr>
            <sz val="8"/>
            <rFont val="Tahoma"/>
            <family val="2"/>
          </rPr>
          <t xml:space="preserve">
keine Spalten ab hier löschen!!!</t>
        </r>
      </text>
    </comment>
  </commentList>
</comments>
</file>

<file path=xl/comments3.xml><?xml version="1.0" encoding="utf-8"?>
<comments xmlns="http://schemas.openxmlformats.org/spreadsheetml/2006/main">
  <authors>
    <author>Kai Feuerstake</author>
  </authors>
  <commentList>
    <comment ref="Q3" authorId="0">
      <text>
        <r>
          <rPr>
            <b/>
            <sz val="8"/>
            <rFont val="Tahoma"/>
            <family val="2"/>
          </rPr>
          <t>Kai Feuerstake:</t>
        </r>
        <r>
          <rPr>
            <sz val="8"/>
            <rFont val="Tahoma"/>
            <family val="2"/>
          </rPr>
          <t xml:space="preserve">
keine Spalten ab hier löschen!!!</t>
        </r>
      </text>
    </comment>
  </commentList>
</comments>
</file>

<file path=xl/comments4.xml><?xml version="1.0" encoding="utf-8"?>
<comments xmlns="http://schemas.openxmlformats.org/spreadsheetml/2006/main">
  <authors>
    <author>Kai Feuerstake</author>
  </authors>
  <commentList>
    <comment ref="V3" authorId="0">
      <text>
        <r>
          <rPr>
            <b/>
            <sz val="8"/>
            <rFont val="Tahoma"/>
            <family val="2"/>
          </rPr>
          <t>Kai Feuerstake:</t>
        </r>
        <r>
          <rPr>
            <sz val="8"/>
            <rFont val="Tahoma"/>
            <family val="2"/>
          </rPr>
          <t xml:space="preserve">
keine Spalten ab hier löschen!!!</t>
        </r>
      </text>
    </comment>
  </commentList>
</comments>
</file>

<file path=xl/comments5.xml><?xml version="1.0" encoding="utf-8"?>
<comments xmlns="http://schemas.openxmlformats.org/spreadsheetml/2006/main">
  <authors>
    <author>Kai Feuerstake</author>
  </authors>
  <commentList>
    <comment ref="Z3" authorId="0">
      <text>
        <r>
          <rPr>
            <b/>
            <sz val="8"/>
            <rFont val="Tahoma"/>
            <family val="2"/>
          </rPr>
          <t>Kai Feuerstake:</t>
        </r>
        <r>
          <rPr>
            <sz val="8"/>
            <rFont val="Tahoma"/>
            <family val="2"/>
          </rPr>
          <t xml:space="preserve">
keine Spalten ab hier löschen!!!</t>
        </r>
      </text>
    </comment>
  </commentList>
</comments>
</file>

<file path=xl/sharedStrings.xml><?xml version="1.0" encoding="utf-8"?>
<sst xmlns="http://schemas.openxmlformats.org/spreadsheetml/2006/main" count="723" uniqueCount="211">
  <si>
    <t>Halbfinale</t>
  </si>
  <si>
    <t>Finale</t>
  </si>
  <si>
    <t>Kürzel</t>
  </si>
  <si>
    <t>Platz</t>
  </si>
  <si>
    <t>Sieger:</t>
  </si>
  <si>
    <t>1. Runde</t>
  </si>
  <si>
    <t>2. Runde</t>
  </si>
  <si>
    <t>Berechnung</t>
  </si>
  <si>
    <t>Satz 1</t>
  </si>
  <si>
    <t>Satz 2</t>
  </si>
  <si>
    <t>Satz 3</t>
  </si>
  <si>
    <t>Summe</t>
  </si>
  <si>
    <t>Völkel, Heussner-Strauss</t>
  </si>
  <si>
    <t>D30_40</t>
  </si>
  <si>
    <t>Illner, Vogel</t>
  </si>
  <si>
    <t>Weiß, Meyer</t>
  </si>
  <si>
    <t>Ziebart, Manske</t>
  </si>
  <si>
    <t>Fehse, Pröve</t>
  </si>
  <si>
    <t>Kolmer, Thies</t>
  </si>
  <si>
    <t>Gründemann, Schulze</t>
  </si>
  <si>
    <t>Schreiber, Schrickel</t>
  </si>
  <si>
    <t>Kruse, Schwarz</t>
  </si>
  <si>
    <t>Friederichs, Lorenz</t>
  </si>
  <si>
    <t>Gödecke, Brandt</t>
  </si>
  <si>
    <t>Donnerstag, 16:30h</t>
  </si>
  <si>
    <t>Freitag, 18:00h</t>
  </si>
  <si>
    <t>Freitag, 15:00h</t>
  </si>
  <si>
    <t>Klassement: Damen 50 / 2012</t>
  </si>
  <si>
    <t>D50</t>
  </si>
  <si>
    <t>Datum, Uhrzeit</t>
  </si>
  <si>
    <t>Bärthel, Marschall</t>
  </si>
  <si>
    <t>Freitag, 16:30h</t>
  </si>
  <si>
    <t>Dienstag, 19:30h</t>
  </si>
  <si>
    <t>Schintag, Niebuhr</t>
  </si>
  <si>
    <t>Leicht, Blume</t>
  </si>
  <si>
    <t>Dienstag, 16:30h</t>
  </si>
  <si>
    <t>Pietzsch, Liedtke</t>
  </si>
  <si>
    <t>Hildmann, Rotermund</t>
  </si>
  <si>
    <t>Klassement: Herren 30_40 / 2012</t>
  </si>
  <si>
    <t>H30_40</t>
  </si>
  <si>
    <t>Börner, Wolhlgemuth</t>
  </si>
  <si>
    <t>Börner, Wohlgemuth</t>
  </si>
  <si>
    <t>Cermota, Reinecke</t>
  </si>
  <si>
    <t>Meyer, Klingner</t>
  </si>
  <si>
    <t>Montag, 18:00 h</t>
  </si>
  <si>
    <t>Friederichs, Seil</t>
  </si>
  <si>
    <t>Jacobi, Eichholz</t>
  </si>
  <si>
    <t>Christophersen, Pawlitzki</t>
  </si>
  <si>
    <t>Dioanca, Höffeler</t>
  </si>
  <si>
    <t>H50</t>
  </si>
  <si>
    <t>Beulshausen, Brandt</t>
  </si>
  <si>
    <t>Mittwoch, 19:30h</t>
  </si>
  <si>
    <t>Siegmund, Kotulla</t>
  </si>
  <si>
    <t>Hildmann, Esser</t>
  </si>
  <si>
    <t>Mittwoch, 16:30h</t>
  </si>
  <si>
    <t>Marz, Pfeiffer</t>
  </si>
  <si>
    <t>Mollenhauer, Schulz</t>
  </si>
  <si>
    <t>Mittwoch, 18:00h</t>
  </si>
  <si>
    <t>Ziebart, Tiedeken</t>
  </si>
  <si>
    <t>Montag, 16:30h</t>
  </si>
  <si>
    <t>Fehlhaber, Dedolf</t>
  </si>
  <si>
    <t>Kühn, Waldmann</t>
  </si>
  <si>
    <t>Eberwein, Thode</t>
  </si>
  <si>
    <t>Wagner, Schwarz</t>
  </si>
  <si>
    <t>Funke, Ansmann</t>
  </si>
  <si>
    <t>M</t>
  </si>
  <si>
    <t>Vorrunde</t>
  </si>
  <si>
    <t>Dienstag, 18:00h</t>
  </si>
  <si>
    <t>Lorenz, Schubert</t>
  </si>
  <si>
    <t>Manske, Manske</t>
  </si>
  <si>
    <t>Ziebart, Ziebart</t>
  </si>
  <si>
    <t>Völkel, Kirmis</t>
  </si>
  <si>
    <t>Freitag</t>
  </si>
  <si>
    <t>Benthin, Wohlgemuth</t>
  </si>
  <si>
    <t>Niebuhr, Niebuhr</t>
  </si>
  <si>
    <t>Schacht, Mates</t>
  </si>
  <si>
    <t>Müller, Eberwein</t>
  </si>
  <si>
    <t>Gödecke, Gödecke</t>
  </si>
  <si>
    <t>Montag, 19:30h</t>
  </si>
  <si>
    <t>Schrickel, Hopp</t>
  </si>
  <si>
    <t>Kaufmann, Kaufmann</t>
  </si>
  <si>
    <t>Illner, Reinecke</t>
  </si>
  <si>
    <t>Jansen, Jansen</t>
  </si>
  <si>
    <t>Meyer, Meyer</t>
  </si>
  <si>
    <t>Kolmer, Eichholz</t>
  </si>
  <si>
    <t>Flohr, Kühn</t>
  </si>
  <si>
    <t>Montag, 18:00h</t>
  </si>
  <si>
    <t>Schintag, Fehlhaber</t>
  </si>
  <si>
    <t>Kruse, Düsterhöft</t>
  </si>
  <si>
    <t>Thies, Feuerstake</t>
  </si>
  <si>
    <t>Lüdde-Henneicke, Lehne</t>
  </si>
  <si>
    <t>Gödecke, Henneicke</t>
  </si>
  <si>
    <t>Cernota, Reinecke</t>
  </si>
  <si>
    <t>Zeitplan Kästorf OPEN  2012</t>
  </si>
  <si>
    <t>Montag</t>
  </si>
  <si>
    <t>Uhrzeit</t>
  </si>
  <si>
    <t>Platz 1</t>
  </si>
  <si>
    <t>Platz 2</t>
  </si>
  <si>
    <t>Platz 3</t>
  </si>
  <si>
    <t>H50-16</t>
  </si>
  <si>
    <t>M  16</t>
  </si>
  <si>
    <t>D30_40-16</t>
  </si>
  <si>
    <t>H30_40-23</t>
  </si>
  <si>
    <t>M 08</t>
  </si>
  <si>
    <t>Schrickel, Schreiber</t>
  </si>
  <si>
    <t xml:space="preserve">Kruse, Schwarz </t>
  </si>
  <si>
    <t>M  15</t>
  </si>
  <si>
    <t>D30_40-17</t>
  </si>
  <si>
    <t>M 07</t>
  </si>
  <si>
    <t>Dienstag</t>
  </si>
  <si>
    <t>Flohr, Jansen</t>
  </si>
  <si>
    <t>H30_40-22</t>
  </si>
  <si>
    <t>D30_40-13</t>
  </si>
  <si>
    <t>D50-23</t>
  </si>
  <si>
    <t>Sundermeier, Lehne</t>
  </si>
  <si>
    <t>M  12</t>
  </si>
  <si>
    <t>M 03</t>
  </si>
  <si>
    <t>M  11</t>
  </si>
  <si>
    <t>D50-22</t>
  </si>
  <si>
    <t>H30_40-24</t>
  </si>
  <si>
    <t>M  14</t>
  </si>
  <si>
    <t>Mittwoch</t>
  </si>
  <si>
    <t>M  23</t>
  </si>
  <si>
    <t>Sieger aus M08</t>
  </si>
  <si>
    <t>D30_40-12</t>
  </si>
  <si>
    <t>M  18</t>
  </si>
  <si>
    <t>H50-13</t>
  </si>
  <si>
    <t>Ress, Kirmis</t>
  </si>
  <si>
    <t>Sieger aus M03</t>
  </si>
  <si>
    <t>Thode, Eberwein</t>
  </si>
  <si>
    <t>Marks, Sliva</t>
  </si>
  <si>
    <t>M  13</t>
  </si>
  <si>
    <t>H50-17</t>
  </si>
  <si>
    <t>H50-15</t>
  </si>
  <si>
    <t>Ziebart, Tiedecken</t>
  </si>
  <si>
    <t>Mollenahuer, Schulz</t>
  </si>
  <si>
    <t>Sieger aus M07</t>
  </si>
  <si>
    <t>H50-12</t>
  </si>
  <si>
    <t>H50-14</t>
  </si>
  <si>
    <t>M  17</t>
  </si>
  <si>
    <t>M  21</t>
  </si>
  <si>
    <t>H50-22</t>
  </si>
  <si>
    <t>M  22</t>
  </si>
  <si>
    <t>H50-21</t>
  </si>
  <si>
    <t>Illner, Reinicke</t>
  </si>
  <si>
    <t>M  24</t>
  </si>
  <si>
    <t>H50-24</t>
  </si>
  <si>
    <t>D30_40-22</t>
  </si>
  <si>
    <t>Brandt, Gödecke</t>
  </si>
  <si>
    <t>D30_40-31</t>
  </si>
  <si>
    <t>D30_40-24</t>
  </si>
  <si>
    <t>D50-31</t>
  </si>
  <si>
    <t>H30_40-31</t>
  </si>
  <si>
    <t>D50-32</t>
  </si>
  <si>
    <t>M  31</t>
  </si>
  <si>
    <t>Schreiber, Schickel</t>
  </si>
  <si>
    <t>D30_40-23</t>
  </si>
  <si>
    <t>H50-31</t>
  </si>
  <si>
    <t>H30_40-32</t>
  </si>
  <si>
    <t>H50-32</t>
  </si>
  <si>
    <t>M  32</t>
  </si>
  <si>
    <t>D30_40-32</t>
  </si>
  <si>
    <t>Samstag</t>
  </si>
  <si>
    <t>D50-41</t>
  </si>
  <si>
    <t>M  41</t>
  </si>
  <si>
    <t>H50-41</t>
  </si>
  <si>
    <t>D30_40-41</t>
  </si>
  <si>
    <t>H30_40-41</t>
  </si>
  <si>
    <t>Pl. 1</t>
  </si>
  <si>
    <t>Kruse, Niebuhr</t>
  </si>
  <si>
    <t>Pl. 3</t>
  </si>
  <si>
    <t>Pl. 2</t>
  </si>
  <si>
    <t>Siegmund, Marks</t>
  </si>
  <si>
    <t>Donnerstag, 13:30h</t>
  </si>
  <si>
    <t>Fr, 16:30h</t>
  </si>
  <si>
    <t>Freitag, 19:30h</t>
  </si>
  <si>
    <t>Sa. 13:30h</t>
  </si>
  <si>
    <t>So., 15:00h</t>
  </si>
  <si>
    <t>Sa. 15.00h</t>
  </si>
  <si>
    <t>So. 13:30h</t>
  </si>
  <si>
    <t>Sonntag</t>
  </si>
  <si>
    <t>15:00h</t>
  </si>
  <si>
    <t>16:30h</t>
  </si>
  <si>
    <t>18:00h</t>
  </si>
  <si>
    <t>Blume, Leicht</t>
  </si>
  <si>
    <t>10:00h</t>
  </si>
  <si>
    <t>Sa. 16:30h</t>
  </si>
  <si>
    <t>Sa. 18.00h</t>
  </si>
  <si>
    <t>So., 16:30h</t>
  </si>
  <si>
    <t>Fr. 18:00h</t>
  </si>
  <si>
    <t>Fr. 16:30h</t>
  </si>
  <si>
    <t>Fr. 19:30h</t>
  </si>
  <si>
    <t>Sa. 15:00h</t>
  </si>
  <si>
    <t>Sa. 18:00h</t>
  </si>
  <si>
    <t>So. 15:00h</t>
  </si>
  <si>
    <t>So. 16:30h</t>
  </si>
  <si>
    <t>Dioanca, Höfeler</t>
  </si>
  <si>
    <t>Bärrthel, Marschall</t>
  </si>
  <si>
    <t>Sieger aus D30_40-22</t>
  </si>
  <si>
    <t>Sieger aus H50-24</t>
  </si>
  <si>
    <t>Lehne, Lüdde-Henneicke</t>
  </si>
  <si>
    <t>Kotulla, Siegmund</t>
  </si>
  <si>
    <t>Sa, 16:30h</t>
  </si>
  <si>
    <t>Sa. 10.00h</t>
  </si>
  <si>
    <t>*A</t>
  </si>
  <si>
    <t>*A = Aufgabe</t>
  </si>
  <si>
    <t>---</t>
  </si>
  <si>
    <t>Viertelfinale</t>
  </si>
  <si>
    <t>Klassement: Damen 30-40 / 2012</t>
  </si>
  <si>
    <t>Klassement: Herren 50 / 2012</t>
  </si>
  <si>
    <t>Klassement: Mixed /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</si>
</sst>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20"/>
      <color theme="3" tint="-0.24997000396251678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50" fillId="33" borderId="0" xfId="51" applyFont="1" applyFill="1">
      <alignment/>
      <protection/>
    </xf>
    <xf numFmtId="0" fontId="51" fillId="33" borderId="0" xfId="51" applyFont="1" applyFill="1">
      <alignment/>
      <protection/>
    </xf>
    <xf numFmtId="0" fontId="51" fillId="33" borderId="10" xfId="51" applyFont="1" applyFill="1" applyBorder="1">
      <alignment/>
      <protection/>
    </xf>
    <xf numFmtId="0" fontId="5" fillId="33" borderId="0" xfId="51" applyFont="1" applyFill="1">
      <alignment/>
      <protection/>
    </xf>
    <xf numFmtId="0" fontId="5" fillId="33" borderId="0" xfId="51" applyFont="1" applyFill="1" applyBorder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6" fillId="33" borderId="0" xfId="51" applyFont="1" applyFill="1" applyBorder="1">
      <alignment/>
      <protection/>
    </xf>
    <xf numFmtId="0" fontId="5" fillId="33" borderId="0" xfId="51" applyFont="1" applyFill="1" applyBorder="1">
      <alignment/>
      <protection/>
    </xf>
    <xf numFmtId="0" fontId="5" fillId="34" borderId="11" xfId="51" applyFont="1" applyFill="1" applyBorder="1" applyAlignment="1" applyProtection="1">
      <alignment horizontal="center" vertical="center"/>
      <protection locked="0"/>
    </xf>
    <xf numFmtId="0" fontId="5" fillId="34" borderId="11" xfId="51" applyFont="1" applyFill="1" applyBorder="1" applyAlignment="1">
      <alignment horizontal="center"/>
      <protection/>
    </xf>
    <xf numFmtId="0" fontId="7" fillId="33" borderId="11" xfId="51" applyFont="1" applyFill="1" applyBorder="1" applyAlignment="1" applyProtection="1">
      <alignment horizontal="left" vertical="center" wrapText="1"/>
      <protection locked="0"/>
    </xf>
    <xf numFmtId="0" fontId="7" fillId="33" borderId="11" xfId="51" applyFont="1" applyFill="1" applyBorder="1" applyAlignment="1" applyProtection="1">
      <alignment horizontal="center" vertical="center"/>
      <protection locked="0"/>
    </xf>
    <xf numFmtId="0" fontId="5" fillId="33" borderId="11" xfId="51" applyFont="1" applyFill="1" applyBorder="1" applyAlignment="1">
      <alignment horizontal="center"/>
      <protection/>
    </xf>
    <xf numFmtId="0" fontId="7" fillId="33" borderId="0" xfId="51" applyFont="1" applyFill="1">
      <alignment/>
      <protection/>
    </xf>
    <xf numFmtId="0" fontId="7" fillId="33" borderId="11" xfId="51" applyFont="1" applyFill="1" applyBorder="1">
      <alignment/>
      <protection/>
    </xf>
    <xf numFmtId="0" fontId="7" fillId="33" borderId="11" xfId="51" applyFont="1" applyFill="1" applyBorder="1" applyAlignment="1">
      <alignment horizontal="center" vertical="center"/>
      <protection/>
    </xf>
    <xf numFmtId="0" fontId="7" fillId="33" borderId="11" xfId="51" applyFont="1" applyFill="1" applyBorder="1" applyProtection="1">
      <alignment/>
      <protection locked="0"/>
    </xf>
    <xf numFmtId="0" fontId="7" fillId="33" borderId="0" xfId="51" applyFont="1" applyFill="1" applyAlignment="1">
      <alignment horizontal="center"/>
      <protection/>
    </xf>
    <xf numFmtId="0" fontId="5" fillId="33" borderId="0" xfId="51" applyFont="1" applyFill="1" applyBorder="1" applyAlignment="1" applyProtection="1">
      <alignment horizontal="center" vertical="center"/>
      <protection locked="0"/>
    </xf>
    <xf numFmtId="0" fontId="7" fillId="33" borderId="0" xfId="51" applyFont="1" applyFill="1" applyBorder="1">
      <alignment/>
      <protection/>
    </xf>
    <xf numFmtId="0" fontId="5" fillId="33" borderId="0" xfId="51" applyFont="1" applyFill="1" applyBorder="1" applyProtection="1">
      <alignment/>
      <protection locked="0"/>
    </xf>
    <xf numFmtId="0" fontId="5" fillId="34" borderId="11" xfId="51" applyFont="1" applyFill="1" applyBorder="1" applyAlignment="1">
      <alignment horizontal="center"/>
      <protection/>
    </xf>
    <xf numFmtId="0" fontId="5" fillId="34" borderId="11" xfId="51" applyFont="1" applyFill="1" applyBorder="1" applyAlignment="1" applyProtection="1">
      <alignment horizontal="center" vertical="center"/>
      <protection locked="0"/>
    </xf>
    <xf numFmtId="0" fontId="5" fillId="33" borderId="0" xfId="51" applyFont="1" applyFill="1" applyBorder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5" fillId="33" borderId="0" xfId="51" applyFont="1" applyFill="1" applyBorder="1" applyAlignment="1" applyProtection="1">
      <alignment horizontal="center" vertical="center"/>
      <protection locked="0"/>
    </xf>
    <xf numFmtId="0" fontId="5" fillId="34" borderId="11" xfId="51" applyFont="1" applyFill="1" applyBorder="1" applyAlignment="1" applyProtection="1">
      <alignment horizontal="center" vertical="center"/>
      <protection locked="0"/>
    </xf>
    <xf numFmtId="0" fontId="7" fillId="33" borderId="11" xfId="51" applyFont="1" applyFill="1" applyBorder="1" applyAlignment="1">
      <alignment shrinkToFit="1"/>
      <protection/>
    </xf>
    <xf numFmtId="0" fontId="2" fillId="0" borderId="12" xfId="51" applyBorder="1" applyAlignment="1">
      <alignment horizontal="center"/>
      <protection/>
    </xf>
    <xf numFmtId="0" fontId="2" fillId="0" borderId="0" xfId="51">
      <alignment/>
      <protection/>
    </xf>
    <xf numFmtId="0" fontId="2" fillId="0" borderId="0" xfId="51" applyBorder="1">
      <alignment/>
      <protection/>
    </xf>
    <xf numFmtId="0" fontId="9" fillId="0" borderId="12" xfId="51" applyFont="1" applyBorder="1">
      <alignment/>
      <protection/>
    </xf>
    <xf numFmtId="0" fontId="2" fillId="0" borderId="13" xfId="51" applyBorder="1">
      <alignment/>
      <protection/>
    </xf>
    <xf numFmtId="0" fontId="2" fillId="0" borderId="12" xfId="51" applyBorder="1">
      <alignment/>
      <protection/>
    </xf>
    <xf numFmtId="0" fontId="9" fillId="0" borderId="0" xfId="51" applyFont="1" applyBorder="1">
      <alignment/>
      <protection/>
    </xf>
    <xf numFmtId="0" fontId="10" fillId="0" borderId="14" xfId="51" applyFont="1" applyBorder="1">
      <alignment/>
      <protection/>
    </xf>
    <xf numFmtId="0" fontId="10" fillId="0" borderId="15" xfId="51" applyFont="1" applyBorder="1" applyAlignment="1">
      <alignment horizontal="center"/>
      <protection/>
    </xf>
    <xf numFmtId="0" fontId="10" fillId="0" borderId="16" xfId="51" applyFont="1" applyBorder="1" applyAlignment="1">
      <alignment horizontal="center"/>
      <protection/>
    </xf>
    <xf numFmtId="0" fontId="10" fillId="0" borderId="12" xfId="51" applyFont="1" applyBorder="1" applyAlignment="1">
      <alignment horizontal="center"/>
      <protection/>
    </xf>
    <xf numFmtId="0" fontId="10" fillId="0" borderId="0" xfId="51" applyFont="1" applyBorder="1">
      <alignment/>
      <protection/>
    </xf>
    <xf numFmtId="0" fontId="10" fillId="0" borderId="0" xfId="51" applyFont="1" applyBorder="1" applyAlignment="1">
      <alignment horizontal="center"/>
      <protection/>
    </xf>
    <xf numFmtId="20" fontId="11" fillId="0" borderId="17" xfId="51" applyNumberFormat="1" applyFont="1" applyBorder="1" applyAlignment="1">
      <alignment horizontal="center"/>
      <protection/>
    </xf>
    <xf numFmtId="0" fontId="2" fillId="0" borderId="18" xfId="51" applyBorder="1">
      <alignment/>
      <protection/>
    </xf>
    <xf numFmtId="0" fontId="2" fillId="0" borderId="19" xfId="51" applyBorder="1">
      <alignment/>
      <protection/>
    </xf>
    <xf numFmtId="0" fontId="2" fillId="0" borderId="0" xfId="51" applyBorder="1" applyAlignment="1">
      <alignment horizontal="center"/>
      <protection/>
    </xf>
    <xf numFmtId="0" fontId="12" fillId="0" borderId="0" xfId="51" applyFont="1" applyFill="1" applyBorder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12" fillId="33" borderId="13" xfId="51" applyFont="1" applyFill="1" applyBorder="1" applyAlignment="1">
      <alignment horizontal="center"/>
      <protection/>
    </xf>
    <xf numFmtId="0" fontId="12" fillId="0" borderId="12" xfId="51" applyFont="1" applyFill="1" applyBorder="1">
      <alignment/>
      <protection/>
    </xf>
    <xf numFmtId="0" fontId="13" fillId="0" borderId="12" xfId="51" applyFont="1" applyFill="1" applyBorder="1" applyAlignment="1">
      <alignment horizontal="center" vertical="center"/>
      <protection/>
    </xf>
    <xf numFmtId="0" fontId="11" fillId="0" borderId="12" xfId="51" applyFont="1" applyBorder="1" applyAlignment="1">
      <alignment horizontal="center"/>
      <protection/>
    </xf>
    <xf numFmtId="0" fontId="12" fillId="0" borderId="0" xfId="51" applyFont="1" applyFill="1" applyAlignment="1">
      <alignment horizontal="center"/>
      <protection/>
    </xf>
    <xf numFmtId="0" fontId="12" fillId="0" borderId="13" xfId="51" applyFont="1" applyFill="1" applyBorder="1" applyAlignment="1">
      <alignment horizontal="center"/>
      <protection/>
    </xf>
    <xf numFmtId="0" fontId="2" fillId="0" borderId="12" xfId="51" applyFill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/>
      <protection/>
    </xf>
    <xf numFmtId="0" fontId="2" fillId="0" borderId="0" xfId="51" applyFill="1" applyBorder="1">
      <alignment/>
      <protection/>
    </xf>
    <xf numFmtId="0" fontId="2" fillId="0" borderId="13" xfId="51" applyFill="1" applyBorder="1">
      <alignment/>
      <protection/>
    </xf>
    <xf numFmtId="0" fontId="2" fillId="0" borderId="12" xfId="51" applyFill="1" applyBorder="1">
      <alignment/>
      <protection/>
    </xf>
    <xf numFmtId="0" fontId="2" fillId="0" borderId="18" xfId="51" applyFill="1" applyBorder="1">
      <alignment/>
      <protection/>
    </xf>
    <xf numFmtId="0" fontId="12" fillId="0" borderId="17" xfId="51" applyFont="1" applyFill="1" applyBorder="1" applyAlignment="1">
      <alignment horizontal="center"/>
      <protection/>
    </xf>
    <xf numFmtId="0" fontId="2" fillId="0" borderId="19" xfId="51" applyFill="1" applyBorder="1">
      <alignment/>
      <protection/>
    </xf>
    <xf numFmtId="0" fontId="10" fillId="0" borderId="12" xfId="51" applyFont="1" applyFill="1" applyBorder="1" applyAlignment="1">
      <alignment horizontal="center"/>
      <protection/>
    </xf>
    <xf numFmtId="0" fontId="2" fillId="0" borderId="20" xfId="51" applyBorder="1">
      <alignment/>
      <protection/>
    </xf>
    <xf numFmtId="0" fontId="2" fillId="0" borderId="10" xfId="51" applyBorder="1">
      <alignment/>
      <protection/>
    </xf>
    <xf numFmtId="0" fontId="2" fillId="0" borderId="21" xfId="51" applyFill="1" applyBorder="1">
      <alignment/>
      <protection/>
    </xf>
    <xf numFmtId="0" fontId="12" fillId="0" borderId="10" xfId="51" applyFont="1" applyFill="1" applyBorder="1" applyAlignment="1">
      <alignment horizontal="center"/>
      <protection/>
    </xf>
    <xf numFmtId="0" fontId="12" fillId="0" borderId="13" xfId="51" applyFont="1" applyBorder="1" applyAlignment="1">
      <alignment horizontal="center"/>
      <protection/>
    </xf>
    <xf numFmtId="0" fontId="12" fillId="0" borderId="12" xfId="51" applyFont="1" applyFill="1" applyBorder="1" applyAlignment="1">
      <alignment horizontal="center"/>
      <protection/>
    </xf>
    <xf numFmtId="0" fontId="12" fillId="0" borderId="20" xfId="51" applyFont="1" applyBorder="1" applyAlignment="1">
      <alignment horizontal="center"/>
      <protection/>
    </xf>
    <xf numFmtId="0" fontId="12" fillId="0" borderId="21" xfId="51" applyFont="1" applyBorder="1" applyAlignment="1">
      <alignment horizontal="center"/>
      <protection/>
    </xf>
    <xf numFmtId="0" fontId="12" fillId="0" borderId="0" xfId="51" applyFont="1" applyAlignment="1">
      <alignment horizontal="center" vertical="center"/>
      <protection/>
    </xf>
    <xf numFmtId="0" fontId="12" fillId="0" borderId="22" xfId="51" applyFont="1" applyFill="1" applyBorder="1" applyAlignment="1">
      <alignment horizontal="center"/>
      <protection/>
    </xf>
    <xf numFmtId="20" fontId="11" fillId="0" borderId="12" xfId="51" applyNumberFormat="1" applyFont="1" applyBorder="1" applyAlignment="1">
      <alignment horizontal="center" vertical="center"/>
      <protection/>
    </xf>
    <xf numFmtId="0" fontId="13" fillId="0" borderId="0" xfId="51" applyFont="1" applyFill="1" applyBorder="1" applyAlignment="1">
      <alignment horizontal="center" vertical="center"/>
      <protection/>
    </xf>
    <xf numFmtId="0" fontId="13" fillId="0" borderId="13" xfId="51" applyFont="1" applyFill="1" applyBorder="1" applyAlignment="1">
      <alignment horizontal="center" vertical="center"/>
      <protection/>
    </xf>
    <xf numFmtId="0" fontId="12" fillId="0" borderId="20" xfId="51" applyFont="1" applyFill="1" applyBorder="1" applyAlignment="1">
      <alignment horizontal="center"/>
      <protection/>
    </xf>
    <xf numFmtId="0" fontId="2" fillId="0" borderId="17" xfId="51" applyBorder="1">
      <alignment/>
      <protection/>
    </xf>
    <xf numFmtId="0" fontId="12" fillId="0" borderId="10" xfId="51" applyFont="1" applyBorder="1" applyAlignment="1">
      <alignment horizontal="center"/>
      <protection/>
    </xf>
    <xf numFmtId="0" fontId="14" fillId="0" borderId="0" xfId="51" applyFont="1" applyFill="1" applyBorder="1" applyAlignment="1">
      <alignment horizontal="center" vertical="center"/>
      <protection/>
    </xf>
    <xf numFmtId="0" fontId="12" fillId="0" borderId="13" xfId="51" applyFont="1" applyFill="1" applyBorder="1" applyAlignment="1">
      <alignment horizontal="center" vertical="center"/>
      <protection/>
    </xf>
    <xf numFmtId="0" fontId="12" fillId="0" borderId="21" xfId="51" applyFont="1" applyFill="1" applyBorder="1" applyAlignment="1">
      <alignment horizontal="center"/>
      <protection/>
    </xf>
    <xf numFmtId="0" fontId="12" fillId="0" borderId="0" xfId="51" applyFont="1" applyFill="1" applyAlignment="1">
      <alignment horizontal="center" vertical="center"/>
      <protection/>
    </xf>
    <xf numFmtId="0" fontId="7" fillId="33" borderId="11" xfId="51" applyFont="1" applyFill="1" applyBorder="1" applyAlignment="1" applyProtection="1">
      <alignment horizontal="left" vertical="center" shrinkToFit="1"/>
      <protection locked="0"/>
    </xf>
    <xf numFmtId="20" fontId="11" fillId="0" borderId="17" xfId="51" applyNumberFormat="1" applyFont="1" applyFill="1" applyBorder="1" applyAlignment="1">
      <alignment horizont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10" fillId="0" borderId="23" xfId="51" applyFont="1" applyBorder="1">
      <alignment/>
      <protection/>
    </xf>
    <xf numFmtId="0" fontId="12" fillId="0" borderId="19" xfId="51" applyFont="1" applyBorder="1" applyAlignment="1">
      <alignment horizontal="center"/>
      <protection/>
    </xf>
    <xf numFmtId="0" fontId="12" fillId="0" borderId="11" xfId="51" applyFont="1" applyBorder="1" applyAlignment="1">
      <alignment horizontal="center"/>
      <protection/>
    </xf>
    <xf numFmtId="0" fontId="11" fillId="0" borderId="24" xfId="51" applyFont="1" applyBorder="1" applyAlignment="1">
      <alignment horizontal="center"/>
      <protection/>
    </xf>
    <xf numFmtId="0" fontId="12" fillId="0" borderId="25" xfId="51" applyFont="1" applyFill="1" applyBorder="1" applyAlignment="1">
      <alignment horizontal="center"/>
      <protection/>
    </xf>
    <xf numFmtId="0" fontId="12" fillId="0" borderId="26" xfId="51" applyFont="1" applyFill="1" applyBorder="1" applyAlignment="1">
      <alignment horizontal="center"/>
      <protection/>
    </xf>
    <xf numFmtId="0" fontId="5" fillId="34" borderId="11" xfId="51" applyFont="1" applyFill="1" applyBorder="1" applyAlignment="1" applyProtection="1">
      <alignment horizontal="center" vertical="center"/>
      <protection locked="0"/>
    </xf>
    <xf numFmtId="0" fontId="5" fillId="33" borderId="0" xfId="51" applyFont="1" applyFill="1" applyAlignment="1">
      <alignment horizontal="center"/>
      <protection/>
    </xf>
    <xf numFmtId="0" fontId="5" fillId="33" borderId="0" xfId="51" applyFont="1" applyFill="1" applyBorder="1" applyAlignment="1" applyProtection="1">
      <alignment horizontal="center" vertical="center"/>
      <protection locked="0"/>
    </xf>
    <xf numFmtId="0" fontId="7" fillId="33" borderId="11" xfId="51" applyFont="1" applyFill="1" applyBorder="1" applyAlignment="1" applyProtection="1" quotePrefix="1">
      <alignment horizontal="left" vertical="center" wrapText="1"/>
      <protection locked="0"/>
    </xf>
    <xf numFmtId="0" fontId="7" fillId="33" borderId="11" xfId="51" applyFont="1" applyFill="1" applyBorder="1" applyProtection="1" quotePrefix="1">
      <alignment/>
      <protection locked="0"/>
    </xf>
    <xf numFmtId="0" fontId="7" fillId="33" borderId="11" xfId="51" applyFont="1" applyFill="1" applyBorder="1" quotePrefix="1">
      <alignment/>
      <protection/>
    </xf>
    <xf numFmtId="0" fontId="52" fillId="33" borderId="0" xfId="51" applyFont="1" applyFill="1" applyAlignment="1" applyProtection="1">
      <alignment horizontal="left"/>
      <protection locked="0"/>
    </xf>
    <xf numFmtId="0" fontId="51" fillId="33" borderId="10" xfId="51" applyFont="1" applyFill="1" applyBorder="1" applyAlignment="1" applyProtection="1">
      <alignment horizontal="center"/>
      <protection locked="0"/>
    </xf>
    <xf numFmtId="0" fontId="5" fillId="34" borderId="11" xfId="51" applyFont="1" applyFill="1" applyBorder="1" applyAlignment="1">
      <alignment horizontal="center"/>
      <protection/>
    </xf>
    <xf numFmtId="0" fontId="5" fillId="34" borderId="11" xfId="51" applyFont="1" applyFill="1" applyBorder="1" applyAlignment="1" applyProtection="1">
      <alignment horizontal="center" vertical="center"/>
      <protection locked="0"/>
    </xf>
    <xf numFmtId="0" fontId="5" fillId="33" borderId="10" xfId="51" applyFont="1" applyFill="1" applyBorder="1" applyAlignment="1">
      <alignment horizontal="center"/>
      <protection/>
    </xf>
    <xf numFmtId="0" fontId="5" fillId="33" borderId="0" xfId="51" applyFont="1" applyFill="1" applyBorder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5" fillId="33" borderId="0" xfId="51" applyFont="1" applyFill="1" applyBorder="1" applyAlignment="1" applyProtection="1">
      <alignment horizontal="center" vertical="center"/>
      <protection locked="0"/>
    </xf>
    <xf numFmtId="0" fontId="7" fillId="33" borderId="11" xfId="51" applyFont="1" applyFill="1" applyBorder="1" applyAlignment="1">
      <alignment horizontal="center"/>
      <protection/>
    </xf>
    <xf numFmtId="0" fontId="5" fillId="34" borderId="24" xfId="51" applyFont="1" applyFill="1" applyBorder="1" applyAlignment="1" applyProtection="1">
      <alignment horizontal="center" vertical="center"/>
      <protection locked="0"/>
    </xf>
    <xf numFmtId="0" fontId="5" fillId="34" borderId="25" xfId="51" applyFont="1" applyFill="1" applyBorder="1" applyAlignment="1" applyProtection="1">
      <alignment horizontal="center" vertical="center"/>
      <protection locked="0"/>
    </xf>
    <xf numFmtId="0" fontId="5" fillId="34" borderId="26" xfId="51" applyFont="1" applyFill="1" applyBorder="1" applyAlignment="1" applyProtection="1">
      <alignment horizontal="center" vertical="center"/>
      <protection locked="0"/>
    </xf>
    <xf numFmtId="0" fontId="5" fillId="34" borderId="24" xfId="51" applyFont="1" applyFill="1" applyBorder="1" applyAlignment="1">
      <alignment horizontal="center"/>
      <protection/>
    </xf>
    <xf numFmtId="0" fontId="5" fillId="34" borderId="25" xfId="51" applyFont="1" applyFill="1" applyBorder="1" applyAlignment="1">
      <alignment horizontal="center"/>
      <protection/>
    </xf>
    <xf numFmtId="0" fontId="5" fillId="34" borderId="26" xfId="51" applyFont="1" applyFill="1" applyBorder="1" applyAlignment="1">
      <alignment horizontal="center"/>
      <protection/>
    </xf>
    <xf numFmtId="0" fontId="7" fillId="33" borderId="24" xfId="51" applyFont="1" applyFill="1" applyBorder="1" applyAlignment="1">
      <alignment horizontal="center"/>
      <protection/>
    </xf>
    <xf numFmtId="0" fontId="7" fillId="33" borderId="25" xfId="51" applyFont="1" applyFill="1" applyBorder="1" applyAlignment="1">
      <alignment horizontal="center"/>
      <protection/>
    </xf>
    <xf numFmtId="0" fontId="7" fillId="33" borderId="26" xfId="51" applyFont="1" applyFill="1" applyBorder="1" applyAlignment="1">
      <alignment horizontal="center"/>
      <protection/>
    </xf>
    <xf numFmtId="0" fontId="5" fillId="33" borderId="20" xfId="51" applyFont="1" applyFill="1" applyBorder="1" applyAlignment="1">
      <alignment horizontal="center"/>
      <protection/>
    </xf>
    <xf numFmtId="20" fontId="11" fillId="0" borderId="27" xfId="51" applyNumberFormat="1" applyFont="1" applyBorder="1" applyAlignment="1">
      <alignment horizontal="center" vertical="center"/>
      <protection/>
    </xf>
    <xf numFmtId="20" fontId="11" fillId="0" borderId="28" xfId="51" applyNumberFormat="1" applyFont="1" applyBorder="1" applyAlignment="1">
      <alignment horizontal="center" vertical="center"/>
      <protection/>
    </xf>
    <xf numFmtId="0" fontId="14" fillId="0" borderId="27" xfId="51" applyFont="1" applyFill="1" applyBorder="1" applyAlignment="1">
      <alignment horizontal="center" vertical="center"/>
      <protection/>
    </xf>
    <xf numFmtId="0" fontId="14" fillId="0" borderId="28" xfId="51" applyFont="1" applyFill="1" applyBorder="1" applyAlignment="1">
      <alignment horizontal="center" vertical="center"/>
      <protection/>
    </xf>
    <xf numFmtId="0" fontId="14" fillId="35" borderId="27" xfId="51" applyFont="1" applyFill="1" applyBorder="1" applyAlignment="1">
      <alignment horizontal="center" vertical="center"/>
      <protection/>
    </xf>
    <xf numFmtId="0" fontId="2" fillId="0" borderId="28" xfId="51" applyBorder="1" applyAlignment="1">
      <alignment horizontal="center" vertical="center"/>
      <protection/>
    </xf>
    <xf numFmtId="0" fontId="14" fillId="36" borderId="27" xfId="51" applyFont="1" applyFill="1" applyBorder="1" applyAlignment="1">
      <alignment horizontal="center" vertical="center"/>
      <protection/>
    </xf>
    <xf numFmtId="0" fontId="14" fillId="36" borderId="28" xfId="51" applyFont="1" applyFill="1" applyBorder="1" applyAlignment="1">
      <alignment horizontal="center" vertical="center"/>
      <protection/>
    </xf>
    <xf numFmtId="0" fontId="13" fillId="0" borderId="0" xfId="51" applyFont="1" applyFill="1" applyBorder="1" applyAlignment="1">
      <alignment horizontal="center" vertical="center"/>
      <protection/>
    </xf>
    <xf numFmtId="0" fontId="14" fillId="0" borderId="0" xfId="51" applyFont="1" applyFill="1" applyBorder="1" applyAlignment="1">
      <alignment horizontal="center" vertical="center"/>
      <protection/>
    </xf>
    <xf numFmtId="0" fontId="13" fillId="0" borderId="27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4" fillId="37" borderId="27" xfId="51" applyFont="1" applyFill="1" applyBorder="1" applyAlignment="1">
      <alignment horizontal="center" vertical="center"/>
      <protection/>
    </xf>
    <xf numFmtId="0" fontId="14" fillId="37" borderId="29" xfId="51" applyFont="1" applyFill="1" applyBorder="1" applyAlignment="1">
      <alignment horizontal="center" vertical="center"/>
      <protection/>
    </xf>
    <xf numFmtId="0" fontId="2" fillId="0" borderId="29" xfId="51" applyFill="1" applyBorder="1" applyAlignment="1">
      <alignment horizontal="center" vertical="center"/>
      <protection/>
    </xf>
    <xf numFmtId="0" fontId="14" fillId="0" borderId="29" xfId="51" applyFont="1" applyFill="1" applyBorder="1" applyAlignment="1">
      <alignment horizontal="center" vertical="center"/>
      <protection/>
    </xf>
    <xf numFmtId="0" fontId="14" fillId="38" borderId="27" xfId="51" applyFont="1" applyFill="1" applyBorder="1" applyAlignment="1">
      <alignment horizontal="center" vertical="center"/>
      <protection/>
    </xf>
    <xf numFmtId="0" fontId="14" fillId="38" borderId="29" xfId="51" applyFont="1" applyFill="1" applyBorder="1" applyAlignment="1">
      <alignment horizontal="center" vertical="center"/>
      <protection/>
    </xf>
    <xf numFmtId="0" fontId="13" fillId="17" borderId="27" xfId="51" applyFont="1" applyFill="1" applyBorder="1" applyAlignment="1">
      <alignment horizontal="center" vertical="center"/>
      <protection/>
    </xf>
    <xf numFmtId="0" fontId="13" fillId="17" borderId="29" xfId="51" applyFont="1" applyFill="1" applyBorder="1" applyAlignment="1">
      <alignment horizontal="center" vertical="center"/>
      <protection/>
    </xf>
    <xf numFmtId="0" fontId="14" fillId="35" borderId="29" xfId="51" applyFont="1" applyFill="1" applyBorder="1" applyAlignment="1">
      <alignment horizontal="center" vertical="center"/>
      <protection/>
    </xf>
    <xf numFmtId="0" fontId="14" fillId="36" borderId="29" xfId="51" applyFont="1" applyFill="1" applyBorder="1" applyAlignment="1">
      <alignment horizontal="center" vertical="center"/>
      <protection/>
    </xf>
    <xf numFmtId="0" fontId="2" fillId="0" borderId="29" xfId="51" applyBorder="1" applyAlignment="1">
      <alignment horizontal="center" vertical="center"/>
      <protection/>
    </xf>
    <xf numFmtId="20" fontId="11" fillId="0" borderId="27" xfId="51" applyNumberFormat="1" applyFont="1" applyFill="1" applyBorder="1" applyAlignment="1">
      <alignment horizontal="center" vertical="center"/>
      <protection/>
    </xf>
    <xf numFmtId="20" fontId="11" fillId="0" borderId="28" xfId="51" applyNumberFormat="1" applyFont="1" applyFill="1" applyBorder="1" applyAlignment="1">
      <alignment horizontal="center" vertical="center"/>
      <protection/>
    </xf>
    <xf numFmtId="20" fontId="11" fillId="0" borderId="23" xfId="51" applyNumberFormat="1" applyFont="1" applyBorder="1" applyAlignment="1">
      <alignment horizontal="center" vertical="center"/>
      <protection/>
    </xf>
    <xf numFmtId="20" fontId="11" fillId="0" borderId="17" xfId="51" applyNumberFormat="1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8" fillId="0" borderId="23" xfId="51" applyFont="1" applyBorder="1" applyAlignment="1">
      <alignment horizontal="center"/>
      <protection/>
    </xf>
    <xf numFmtId="0" fontId="8" fillId="0" borderId="20" xfId="51" applyFont="1" applyBorder="1" applyAlignment="1">
      <alignment horizontal="center"/>
      <protection/>
    </xf>
    <xf numFmtId="0" fontId="8" fillId="0" borderId="21" xfId="51" applyFont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104775</xdr:rowOff>
    </xdr:from>
    <xdr:to>
      <xdr:col>15</xdr:col>
      <xdr:colOff>0</xdr:colOff>
      <xdr:row>23</xdr:row>
      <xdr:rowOff>104775</xdr:rowOff>
    </xdr:to>
    <xdr:sp>
      <xdr:nvSpPr>
        <xdr:cNvPr id="1" name="Gerade Verbindung 2"/>
        <xdr:cNvSpPr>
          <a:spLocks/>
        </xdr:cNvSpPr>
      </xdr:nvSpPr>
      <xdr:spPr>
        <a:xfrm flipV="1">
          <a:off x="123825" y="4943475"/>
          <a:ext cx="10839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114300</xdr:colOff>
      <xdr:row>38</xdr:row>
      <xdr:rowOff>66675</xdr:rowOff>
    </xdr:from>
    <xdr:to>
      <xdr:col>18</xdr:col>
      <xdr:colOff>171450</xdr:colOff>
      <xdr:row>42</xdr:row>
      <xdr:rowOff>161925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7905750"/>
          <a:ext cx="3705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9</xdr:col>
      <xdr:colOff>1047750</xdr:colOff>
      <xdr:row>23</xdr:row>
      <xdr:rowOff>104775</xdr:rowOff>
    </xdr:to>
    <xdr:sp>
      <xdr:nvSpPr>
        <xdr:cNvPr id="1" name="Gerade Verbindung 1"/>
        <xdr:cNvSpPr>
          <a:spLocks/>
        </xdr:cNvSpPr>
      </xdr:nvSpPr>
      <xdr:spPr>
        <a:xfrm flipV="1">
          <a:off x="0" y="4943475"/>
          <a:ext cx="7324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114300</xdr:colOff>
      <xdr:row>36</xdr:row>
      <xdr:rowOff>85725</xdr:rowOff>
    </xdr:from>
    <xdr:to>
      <xdr:col>14</xdr:col>
      <xdr:colOff>0</xdr:colOff>
      <xdr:row>40</xdr:row>
      <xdr:rowOff>180975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7524750"/>
          <a:ext cx="3724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9</xdr:col>
      <xdr:colOff>1581150</xdr:colOff>
      <xdr:row>23</xdr:row>
      <xdr:rowOff>104775</xdr:rowOff>
    </xdr:to>
    <xdr:sp>
      <xdr:nvSpPr>
        <xdr:cNvPr id="1" name="Gerade Verbindung 1"/>
        <xdr:cNvSpPr>
          <a:spLocks/>
        </xdr:cNvSpPr>
      </xdr:nvSpPr>
      <xdr:spPr>
        <a:xfrm flipV="1">
          <a:off x="0" y="4943475"/>
          <a:ext cx="7858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152400</xdr:colOff>
      <xdr:row>36</xdr:row>
      <xdr:rowOff>85725</xdr:rowOff>
    </xdr:from>
    <xdr:to>
      <xdr:col>14</xdr:col>
      <xdr:colOff>0</xdr:colOff>
      <xdr:row>40</xdr:row>
      <xdr:rowOff>180975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7524750"/>
          <a:ext cx="3714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104775</xdr:rowOff>
    </xdr:from>
    <xdr:to>
      <xdr:col>14</xdr:col>
      <xdr:colOff>1238250</xdr:colOff>
      <xdr:row>23</xdr:row>
      <xdr:rowOff>104775</xdr:rowOff>
    </xdr:to>
    <xdr:sp>
      <xdr:nvSpPr>
        <xdr:cNvPr id="1" name="Gerade Verbindung 1"/>
        <xdr:cNvSpPr>
          <a:spLocks/>
        </xdr:cNvSpPr>
      </xdr:nvSpPr>
      <xdr:spPr>
        <a:xfrm flipV="1">
          <a:off x="123825" y="4943475"/>
          <a:ext cx="9667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1123950</xdr:colOff>
      <xdr:row>38</xdr:row>
      <xdr:rowOff>76200</xdr:rowOff>
    </xdr:from>
    <xdr:to>
      <xdr:col>18</xdr:col>
      <xdr:colOff>161925</xdr:colOff>
      <xdr:row>42</xdr:row>
      <xdr:rowOff>180975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7915275"/>
          <a:ext cx="3676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23</xdr:row>
      <xdr:rowOff>104775</xdr:rowOff>
    </xdr:from>
    <xdr:to>
      <xdr:col>19</xdr:col>
      <xdr:colOff>0</xdr:colOff>
      <xdr:row>23</xdr:row>
      <xdr:rowOff>104775</xdr:rowOff>
    </xdr:to>
    <xdr:sp>
      <xdr:nvSpPr>
        <xdr:cNvPr id="1" name="Gerade Verbindung 1"/>
        <xdr:cNvSpPr>
          <a:spLocks/>
        </xdr:cNvSpPr>
      </xdr:nvSpPr>
      <xdr:spPr>
        <a:xfrm flipV="1">
          <a:off x="2914650" y="4943475"/>
          <a:ext cx="6848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171450</xdr:colOff>
      <xdr:row>38</xdr:row>
      <xdr:rowOff>85725</xdr:rowOff>
    </xdr:from>
    <xdr:to>
      <xdr:col>23</xdr:col>
      <xdr:colOff>9525</xdr:colOff>
      <xdr:row>42</xdr:row>
      <xdr:rowOff>180975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7924800"/>
          <a:ext cx="3705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"/>
  <sheetViews>
    <sheetView tabSelected="1" zoomScale="50" zoomScaleNormal="50" zoomScalePageLayoutView="0" workbookViewId="0" topLeftCell="A1">
      <selection activeCell="A1" sqref="A1:S43"/>
    </sheetView>
  </sheetViews>
  <sheetFormatPr defaultColWidth="9.140625" defaultRowHeight="15" outlineLevelCol="1"/>
  <cols>
    <col min="1" max="1" width="31.00390625" style="14" customWidth="1"/>
    <col min="2" max="4" width="2.7109375" style="14" customWidth="1"/>
    <col min="5" max="5" width="15.57421875" style="14" customWidth="1"/>
    <col min="6" max="6" width="31.140625" style="14" customWidth="1"/>
    <col min="7" max="8" width="2.7109375" style="14" customWidth="1"/>
    <col min="9" max="9" width="2.7109375" style="4" customWidth="1"/>
    <col min="10" max="10" width="15.7109375" style="14" customWidth="1"/>
    <col min="11" max="11" width="31.00390625" style="14" customWidth="1"/>
    <col min="12" max="13" width="2.7109375" style="14" customWidth="1"/>
    <col min="14" max="14" width="2.7109375" style="4" customWidth="1"/>
    <col min="15" max="15" width="15.57421875" style="14" customWidth="1"/>
    <col min="16" max="16" width="31.00390625" style="14" customWidth="1"/>
    <col min="17" max="18" width="2.7109375" style="14" customWidth="1"/>
    <col min="19" max="19" width="2.7109375" style="4" customWidth="1"/>
    <col min="20" max="20" width="9.140625" style="14" customWidth="1"/>
    <col min="21" max="21" width="15.00390625" style="14" customWidth="1"/>
    <col min="22" max="26" width="8.140625" style="14" hidden="1" customWidth="1" outlineLevel="1"/>
    <col min="27" max="27" width="9.8515625" style="14" hidden="1" customWidth="1" outlineLevel="1"/>
    <col min="28" max="32" width="8.140625" style="14" hidden="1" customWidth="1" outlineLevel="1"/>
    <col min="33" max="33" width="9.8515625" style="14" hidden="1" customWidth="1" outlineLevel="1"/>
    <col min="34" max="38" width="8.140625" style="14" hidden="1" customWidth="1" outlineLevel="1"/>
    <col min="39" max="39" width="9.8515625" style="14" hidden="1" customWidth="1" outlineLevel="1"/>
    <col min="40" max="43" width="8.140625" style="14" hidden="1" customWidth="1" outlineLevel="1"/>
    <col min="44" max="44" width="9.140625" style="14" customWidth="1" collapsed="1"/>
    <col min="45" max="16384" width="9.140625" style="14" customWidth="1"/>
  </cols>
  <sheetData>
    <row r="1" spans="1:21" s="1" customFormat="1" ht="26.25">
      <c r="A1" s="98" t="s">
        <v>208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1" t="s">
        <v>2</v>
      </c>
      <c r="U1" s="1" t="s">
        <v>13</v>
      </c>
    </row>
    <row r="2" spans="9:19" s="1" customFormat="1" ht="24" customHeight="1">
      <c r="I2" s="2"/>
      <c r="N2" s="2"/>
      <c r="S2" s="2"/>
    </row>
    <row r="3" spans="1:43" s="2" customFormat="1" ht="15.75">
      <c r="A3" s="99" t="s">
        <v>5</v>
      </c>
      <c r="B3" s="99"/>
      <c r="C3" s="99"/>
      <c r="D3" s="99"/>
      <c r="E3" s="3"/>
      <c r="F3" s="99" t="s">
        <v>6</v>
      </c>
      <c r="G3" s="99"/>
      <c r="H3" s="99"/>
      <c r="I3" s="99"/>
      <c r="J3" s="3"/>
      <c r="K3" s="99" t="s">
        <v>0</v>
      </c>
      <c r="L3" s="99"/>
      <c r="M3" s="99"/>
      <c r="N3" s="99"/>
      <c r="O3" s="3"/>
      <c r="P3" s="99" t="s">
        <v>1</v>
      </c>
      <c r="Q3" s="99"/>
      <c r="R3" s="99"/>
      <c r="S3" s="99"/>
      <c r="U3" s="4" t="s">
        <v>7</v>
      </c>
      <c r="V3" s="103" t="str">
        <f>A3</f>
        <v>1. Runde</v>
      </c>
      <c r="W3" s="103"/>
      <c r="X3" s="103"/>
      <c r="Y3" s="103"/>
      <c r="Z3" s="5"/>
      <c r="AA3" s="4"/>
      <c r="AB3" s="104" t="str">
        <f>F3</f>
        <v>2. Runde</v>
      </c>
      <c r="AC3" s="104"/>
      <c r="AD3" s="104"/>
      <c r="AE3" s="104"/>
      <c r="AF3" s="6"/>
      <c r="AG3" s="4"/>
      <c r="AH3" s="104" t="str">
        <f>K3</f>
        <v>Halbfinale</v>
      </c>
      <c r="AI3" s="104"/>
      <c r="AJ3" s="104"/>
      <c r="AK3" s="104"/>
      <c r="AL3" s="6"/>
      <c r="AM3" s="4"/>
      <c r="AN3" s="104" t="str">
        <f>P3</f>
        <v>Finale</v>
      </c>
      <c r="AO3" s="104"/>
      <c r="AP3" s="104"/>
      <c r="AQ3" s="104"/>
    </row>
    <row r="4" spans="1:43" s="4" customFormat="1" ht="15.75">
      <c r="A4" s="7"/>
      <c r="B4" s="8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V4" s="102"/>
      <c r="W4" s="102"/>
      <c r="X4" s="102"/>
      <c r="Y4" s="102"/>
      <c r="Z4" s="5"/>
      <c r="AB4" s="104"/>
      <c r="AC4" s="104"/>
      <c r="AD4" s="104"/>
      <c r="AE4" s="104"/>
      <c r="AF4" s="6"/>
      <c r="AH4" s="104"/>
      <c r="AI4" s="104"/>
      <c r="AJ4" s="104"/>
      <c r="AK4" s="104"/>
      <c r="AL4" s="6"/>
      <c r="AN4" s="104"/>
      <c r="AO4" s="104"/>
      <c r="AP4" s="104"/>
      <c r="AQ4" s="104"/>
    </row>
    <row r="5" spans="1:26" s="4" customFormat="1" ht="15.75">
      <c r="A5" s="100" t="str">
        <f>"Spiel "&amp;$U$1&amp;"-11"</f>
        <v>Spiel D30_40-11</v>
      </c>
      <c r="B5" s="100"/>
      <c r="C5" s="100"/>
      <c r="D5" s="100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V5" s="100" t="str">
        <f>A5</f>
        <v>Spiel D30_40-11</v>
      </c>
      <c r="W5" s="100"/>
      <c r="X5" s="100"/>
      <c r="Y5" s="100"/>
      <c r="Z5" s="5"/>
    </row>
    <row r="6" spans="1:26" s="4" customFormat="1" ht="15.75">
      <c r="A6" s="9"/>
      <c r="B6" s="101" t="s">
        <v>3</v>
      </c>
      <c r="C6" s="101"/>
      <c r="D6" s="101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V6" s="10" t="s">
        <v>8</v>
      </c>
      <c r="W6" s="10" t="s">
        <v>9</v>
      </c>
      <c r="X6" s="10" t="s">
        <v>10</v>
      </c>
      <c r="Y6" s="10" t="s">
        <v>11</v>
      </c>
      <c r="Z6" s="5"/>
    </row>
    <row r="7" spans="1:26" s="4" customFormat="1" ht="15.75">
      <c r="A7" s="11" t="s">
        <v>12</v>
      </c>
      <c r="B7" s="12"/>
      <c r="C7" s="12"/>
      <c r="D7" s="12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V7" s="13">
        <f>IF(B7&gt;B8,1,0)</f>
        <v>0</v>
      </c>
      <c r="W7" s="13">
        <f>IF(C7&gt;C8,1,0)</f>
        <v>0</v>
      </c>
      <c r="X7" s="13">
        <f>IF(D7&gt;D8,1,0)</f>
        <v>0</v>
      </c>
      <c r="Y7" s="13">
        <f>SUM(V7:X7)</f>
        <v>0</v>
      </c>
      <c r="Z7" s="5"/>
    </row>
    <row r="8" spans="1:32" s="4" customFormat="1" ht="15.75">
      <c r="A8" s="95" t="s">
        <v>206</v>
      </c>
      <c r="B8" s="12"/>
      <c r="C8" s="12"/>
      <c r="D8" s="12"/>
      <c r="E8" s="8"/>
      <c r="F8" s="100" t="str">
        <f>"Spiel "&amp;$U$1&amp;"-21"</f>
        <v>Spiel D30_40-21</v>
      </c>
      <c r="G8" s="100"/>
      <c r="H8" s="100"/>
      <c r="I8" s="100"/>
      <c r="J8" s="7"/>
      <c r="K8" s="7"/>
      <c r="L8" s="7"/>
      <c r="M8" s="7"/>
      <c r="N8" s="7"/>
      <c r="O8" s="7"/>
      <c r="P8" s="7"/>
      <c r="Q8" s="7"/>
      <c r="R8" s="7"/>
      <c r="S8" s="7"/>
      <c r="V8" s="13">
        <f>IF(B8&gt;B7,1,0)</f>
        <v>0</v>
      </c>
      <c r="W8" s="13">
        <f>IF(C8&gt;C7,1,0)</f>
        <v>0</v>
      </c>
      <c r="X8" s="13">
        <f>IF(D8&gt;D7,1,0)</f>
        <v>0</v>
      </c>
      <c r="Y8" s="13">
        <f>SUM(V8:X8)</f>
        <v>0</v>
      </c>
      <c r="Z8" s="5"/>
      <c r="AB8" s="100" t="str">
        <f>F8</f>
        <v>Spiel D30_40-21</v>
      </c>
      <c r="AC8" s="100"/>
      <c r="AD8" s="100"/>
      <c r="AE8" s="100"/>
      <c r="AF8" s="5"/>
    </row>
    <row r="9" spans="1:32" s="4" customFormat="1" ht="15.75">
      <c r="A9" s="14"/>
      <c r="B9" s="6"/>
      <c r="C9" s="6"/>
      <c r="D9" s="6"/>
      <c r="E9" s="8"/>
      <c r="F9" s="9" t="s">
        <v>173</v>
      </c>
      <c r="G9" s="101" t="s">
        <v>168</v>
      </c>
      <c r="H9" s="101"/>
      <c r="I9" s="101"/>
      <c r="J9" s="7"/>
      <c r="K9" s="7"/>
      <c r="L9" s="7"/>
      <c r="M9" s="7"/>
      <c r="N9" s="7"/>
      <c r="O9" s="7"/>
      <c r="P9" s="7"/>
      <c r="Q9" s="7"/>
      <c r="R9" s="7"/>
      <c r="S9" s="7"/>
      <c r="AB9" s="10" t="s">
        <v>8</v>
      </c>
      <c r="AC9" s="10" t="s">
        <v>9</v>
      </c>
      <c r="AD9" s="10" t="s">
        <v>10</v>
      </c>
      <c r="AE9" s="10" t="s">
        <v>11</v>
      </c>
      <c r="AF9" s="5"/>
    </row>
    <row r="10" spans="1:32" s="4" customFormat="1" ht="15.75">
      <c r="A10" s="100" t="str">
        <f>"Spiel "&amp;$U$1&amp;"-12"</f>
        <v>Spiel D30_40-12</v>
      </c>
      <c r="B10" s="100"/>
      <c r="C10" s="100"/>
      <c r="D10" s="100"/>
      <c r="E10" s="8"/>
      <c r="F10" s="83" t="s">
        <v>12</v>
      </c>
      <c r="G10" s="16">
        <v>6</v>
      </c>
      <c r="H10" s="16">
        <v>6</v>
      </c>
      <c r="I10" s="12"/>
      <c r="J10" s="7"/>
      <c r="K10" s="7"/>
      <c r="L10" s="7"/>
      <c r="M10" s="7"/>
      <c r="N10" s="7"/>
      <c r="O10" s="7"/>
      <c r="P10" s="7"/>
      <c r="Q10" s="7"/>
      <c r="R10" s="7"/>
      <c r="S10" s="7"/>
      <c r="V10" s="100" t="str">
        <f>A10</f>
        <v>Spiel D30_40-12</v>
      </c>
      <c r="W10" s="100"/>
      <c r="X10" s="100"/>
      <c r="Y10" s="100"/>
      <c r="Z10" s="5"/>
      <c r="AA10" s="15">
        <f>IF(AND($Y$7=0,$Y$8=0),"",IF(OR($A$7="",$A$8="",$Y$7=$Y$8,AND($Y$7&lt;2,$Y$8&lt;2)),"Fehler in "&amp;$V$5,IF($Y$7&gt;$Y$8,$A$7,$A$8)))</f>
      </c>
      <c r="AB10" s="13">
        <f>IF(G10&gt;G11,1,0)</f>
        <v>1</v>
      </c>
      <c r="AC10" s="13">
        <f>IF(H10&gt;H11,1,0)</f>
        <v>1</v>
      </c>
      <c r="AD10" s="13">
        <f>IF(I10&gt;I11,1,0)</f>
        <v>0</v>
      </c>
      <c r="AE10" s="13">
        <f>SUM(AB10:AD10)</f>
        <v>2</v>
      </c>
      <c r="AF10" s="5"/>
    </row>
    <row r="11" spans="1:32" s="4" customFormat="1" ht="15.75">
      <c r="A11" s="9"/>
      <c r="B11" s="101" t="s">
        <v>3</v>
      </c>
      <c r="C11" s="101"/>
      <c r="D11" s="101"/>
      <c r="E11" s="8"/>
      <c r="F11" s="15" t="str">
        <f>AA11</f>
        <v>Illner, Vogel</v>
      </c>
      <c r="G11" s="16">
        <v>3</v>
      </c>
      <c r="H11" s="16">
        <v>2</v>
      </c>
      <c r="I11" s="12"/>
      <c r="J11" s="7"/>
      <c r="K11" s="7"/>
      <c r="L11" s="7"/>
      <c r="M11" s="7"/>
      <c r="N11" s="7"/>
      <c r="O11" s="7"/>
      <c r="P11" s="7"/>
      <c r="Q11" s="7"/>
      <c r="R11" s="7"/>
      <c r="S11" s="7"/>
      <c r="V11" s="10" t="s">
        <v>8</v>
      </c>
      <c r="W11" s="10" t="s">
        <v>9</v>
      </c>
      <c r="X11" s="10" t="s">
        <v>10</v>
      </c>
      <c r="Y11" s="10" t="s">
        <v>11</v>
      </c>
      <c r="Z11" s="5"/>
      <c r="AA11" s="15" t="str">
        <f>IF(AND($Y$12=0,$Y$13=0),"",IF(OR($A$12="",$A$13="",$Y$12=$Y$13,AND($Y$12&lt;2,$Y$13&lt;2)),"Fehler in "&amp;$V$6,IF($Y$12&gt;$Y$13,$A$12,$A$13)))</f>
        <v>Illner, Vogel</v>
      </c>
      <c r="AB11" s="13">
        <f>IF(G11&gt;G10,1,0)</f>
        <v>0</v>
      </c>
      <c r="AC11" s="13">
        <f>IF(H11&gt;H10,1,0)</f>
        <v>0</v>
      </c>
      <c r="AD11" s="13">
        <f>IF(I11&gt;I10,1,0)</f>
        <v>0</v>
      </c>
      <c r="AE11" s="13">
        <f>SUM(AB11:AD11)</f>
        <v>0</v>
      </c>
      <c r="AF11" s="5"/>
    </row>
    <row r="12" spans="1:26" s="4" customFormat="1" ht="15.75">
      <c r="A12" s="17" t="s">
        <v>14</v>
      </c>
      <c r="B12" s="12">
        <v>7</v>
      </c>
      <c r="C12" s="12">
        <v>0</v>
      </c>
      <c r="D12" s="12">
        <v>7</v>
      </c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V12" s="13">
        <f>IF(B12&gt;B13,1,0)</f>
        <v>1</v>
      </c>
      <c r="W12" s="13">
        <f>IF(C12&gt;C13,1,0)</f>
        <v>0</v>
      </c>
      <c r="X12" s="13">
        <f>IF(D12&gt;D13,1,0)</f>
        <v>1</v>
      </c>
      <c r="Y12" s="13">
        <f>SUM(V12:X12)</f>
        <v>2</v>
      </c>
      <c r="Z12" s="5"/>
    </row>
    <row r="13" spans="1:38" ht="15.75">
      <c r="A13" s="17" t="s">
        <v>15</v>
      </c>
      <c r="B13" s="12">
        <v>5</v>
      </c>
      <c r="C13" s="12">
        <v>6</v>
      </c>
      <c r="D13" s="12">
        <v>6</v>
      </c>
      <c r="K13" s="100" t="str">
        <f>"Spiel "&amp;$U$1&amp;"-31"</f>
        <v>Spiel D30_40-31</v>
      </c>
      <c r="L13" s="100"/>
      <c r="M13" s="100"/>
      <c r="N13" s="100"/>
      <c r="V13" s="13">
        <f>IF(B13&gt;B12,1,0)</f>
        <v>0</v>
      </c>
      <c r="W13" s="13">
        <f>IF(C13&gt;C12,1,0)</f>
        <v>1</v>
      </c>
      <c r="X13" s="13">
        <f>IF(D13&gt;D12,1,0)</f>
        <v>0</v>
      </c>
      <c r="Y13" s="13">
        <f>SUM(V13:X13)</f>
        <v>1</v>
      </c>
      <c r="Z13" s="5"/>
      <c r="AH13" s="100" t="str">
        <f>K13</f>
        <v>Spiel D30_40-31</v>
      </c>
      <c r="AI13" s="100"/>
      <c r="AJ13" s="100"/>
      <c r="AK13" s="100"/>
      <c r="AL13" s="5"/>
    </row>
    <row r="14" spans="2:38" ht="15.75">
      <c r="B14" s="18"/>
      <c r="C14" s="18"/>
      <c r="D14" s="18"/>
      <c r="K14" s="9" t="s">
        <v>176</v>
      </c>
      <c r="L14" s="101" t="s">
        <v>168</v>
      </c>
      <c r="M14" s="101"/>
      <c r="N14" s="101"/>
      <c r="AH14" s="10" t="s">
        <v>8</v>
      </c>
      <c r="AI14" s="10" t="s">
        <v>9</v>
      </c>
      <c r="AJ14" s="10" t="s">
        <v>10</v>
      </c>
      <c r="AK14" s="10" t="s">
        <v>11</v>
      </c>
      <c r="AL14" s="5"/>
    </row>
    <row r="15" spans="1:38" ht="15.75">
      <c r="A15" s="100" t="str">
        <f>"Spiel "&amp;$U$1&amp;"-13"</f>
        <v>Spiel D30_40-13</v>
      </c>
      <c r="B15" s="100"/>
      <c r="C15" s="100"/>
      <c r="D15" s="100"/>
      <c r="K15" s="83" t="s">
        <v>12</v>
      </c>
      <c r="L15" s="16">
        <v>3</v>
      </c>
      <c r="M15" s="16">
        <v>4</v>
      </c>
      <c r="N15" s="12"/>
      <c r="V15" s="100" t="str">
        <f>A15</f>
        <v>Spiel D30_40-13</v>
      </c>
      <c r="W15" s="100"/>
      <c r="X15" s="100"/>
      <c r="Y15" s="100"/>
      <c r="Z15" s="5"/>
      <c r="AG15" s="15" t="str">
        <f>IF(AND($AE$10=0,$AE$11=0),"",IF(OR($AA$10="",$AA$11="",$AE$10=$AE$11,AND($AE$10&lt;2,$AE$11&lt;2)),"Fehler in "&amp;$AB$8,IF($AE$10&gt;$AE$11,$AA$10,$AA$11)))</f>
        <v>Fehler in Spiel D30_40-21</v>
      </c>
      <c r="AH15" s="13">
        <f>IF(L15&gt;L16,1,0)</f>
        <v>0</v>
      </c>
      <c r="AI15" s="13">
        <f>IF(M15&gt;M16,1,0)</f>
        <v>0</v>
      </c>
      <c r="AJ15" s="13">
        <f>IF(N15&gt;N16,1,0)</f>
        <v>0</v>
      </c>
      <c r="AK15" s="13">
        <f>SUM(AH15:AJ15)</f>
        <v>0</v>
      </c>
      <c r="AL15" s="5"/>
    </row>
    <row r="16" spans="1:38" ht="15.75">
      <c r="A16" s="9"/>
      <c r="B16" s="101" t="s">
        <v>3</v>
      </c>
      <c r="C16" s="101"/>
      <c r="D16" s="101"/>
      <c r="K16" s="15" t="str">
        <f>F21</f>
        <v>Fehse, Pröve</v>
      </c>
      <c r="L16" s="16">
        <v>6</v>
      </c>
      <c r="M16" s="16">
        <v>6</v>
      </c>
      <c r="N16" s="12"/>
      <c r="V16" s="10" t="s">
        <v>8</v>
      </c>
      <c r="W16" s="10" t="s">
        <v>9</v>
      </c>
      <c r="X16" s="10" t="s">
        <v>10</v>
      </c>
      <c r="Y16" s="10" t="s">
        <v>11</v>
      </c>
      <c r="Z16" s="5"/>
      <c r="AG16" s="15" t="str">
        <f>IF(AND($AE$20=0,$AE$21=0),"",IF(OR($AA$20="",$AA$21="",$AE$20=$AE$21,AND($AE$20&lt;2,$AE$21&lt;2)),"Fehler in "&amp;$AB$18,IF($AE$20&gt;$AE$21,$AA$20,$AA$21)))</f>
        <v>Fehler in Spiel D30_40-22</v>
      </c>
      <c r="AH16" s="13">
        <f>IF(L16&gt;L15,1,0)</f>
        <v>1</v>
      </c>
      <c r="AI16" s="13">
        <f>IF(M16&gt;M15,1,0)</f>
        <v>1</v>
      </c>
      <c r="AJ16" s="13">
        <f>IF(N16&gt;N15,1,0)</f>
        <v>0</v>
      </c>
      <c r="AK16" s="13">
        <f>SUM(AH16:AJ16)</f>
        <v>2</v>
      </c>
      <c r="AL16" s="5"/>
    </row>
    <row r="17" spans="1:26" ht="15.75">
      <c r="A17" s="17" t="s">
        <v>110</v>
      </c>
      <c r="B17" s="12">
        <v>6</v>
      </c>
      <c r="C17" s="12">
        <v>6</v>
      </c>
      <c r="D17" s="12"/>
      <c r="V17" s="13">
        <f>IF(B17&gt;B18,1,0)</f>
        <v>1</v>
      </c>
      <c r="W17" s="13">
        <f>IF(C17&gt;C18,1,0)</f>
        <v>1</v>
      </c>
      <c r="X17" s="13">
        <f>IF(D17&gt;D18,1,0)</f>
        <v>0</v>
      </c>
      <c r="Y17" s="13">
        <f>SUM(V17:X17)</f>
        <v>2</v>
      </c>
      <c r="Z17" s="5"/>
    </row>
    <row r="18" spans="1:32" ht="15.75">
      <c r="A18" s="17" t="s">
        <v>16</v>
      </c>
      <c r="B18" s="12">
        <v>1</v>
      </c>
      <c r="C18" s="12">
        <v>1</v>
      </c>
      <c r="D18" s="12"/>
      <c r="F18" s="100" t="str">
        <f>"Spiel "&amp;$U$1&amp;"-22"</f>
        <v>Spiel D30_40-22</v>
      </c>
      <c r="G18" s="100"/>
      <c r="H18" s="100"/>
      <c r="I18" s="100"/>
      <c r="V18" s="13">
        <f>IF(B18&gt;B17,1,0)</f>
        <v>0</v>
      </c>
      <c r="W18" s="13">
        <f>IF(C18&gt;C17,1,0)</f>
        <v>0</v>
      </c>
      <c r="X18" s="13">
        <f>IF(D18&gt;D17,1,0)</f>
        <v>0</v>
      </c>
      <c r="Y18" s="13">
        <f>SUM(V18:X18)</f>
        <v>0</v>
      </c>
      <c r="Z18" s="5"/>
      <c r="AB18" s="100" t="str">
        <f>F18</f>
        <v>Spiel D30_40-22</v>
      </c>
      <c r="AC18" s="100"/>
      <c r="AD18" s="100"/>
      <c r="AE18" s="100"/>
      <c r="AF18" s="5"/>
    </row>
    <row r="19" spans="2:32" ht="15.75">
      <c r="B19" s="6"/>
      <c r="C19" s="6"/>
      <c r="D19" s="6"/>
      <c r="F19" s="9" t="s">
        <v>203</v>
      </c>
      <c r="G19" s="101" t="s">
        <v>170</v>
      </c>
      <c r="H19" s="101"/>
      <c r="I19" s="101"/>
      <c r="AB19" s="10" t="s">
        <v>8</v>
      </c>
      <c r="AC19" s="10" t="s">
        <v>9</v>
      </c>
      <c r="AD19" s="10" t="s">
        <v>10</v>
      </c>
      <c r="AE19" s="10" t="s">
        <v>11</v>
      </c>
      <c r="AF19" s="5"/>
    </row>
    <row r="20" spans="1:32" ht="15.75">
      <c r="A20" s="100" t="str">
        <f>"Spiel "&amp;$U$1&amp;"-14"</f>
        <v>Spiel D30_40-14</v>
      </c>
      <c r="B20" s="100"/>
      <c r="C20" s="100"/>
      <c r="D20" s="100"/>
      <c r="F20" s="15" t="str">
        <f>AA20</f>
        <v>Flohr, Jansen</v>
      </c>
      <c r="G20" s="16">
        <v>1</v>
      </c>
      <c r="H20" s="16">
        <v>3</v>
      </c>
      <c r="I20" s="12"/>
      <c r="V20" s="100" t="str">
        <f>A20</f>
        <v>Spiel D30_40-14</v>
      </c>
      <c r="W20" s="100"/>
      <c r="X20" s="100"/>
      <c r="Y20" s="100"/>
      <c r="Z20" s="5"/>
      <c r="AA20" s="15" t="str">
        <f>IF(AND($Y$17=0,$Y$18=0),"",IF(OR($A$17="",$A$18="",$Y$17=$Y$18,AND($Y$17&lt;2,$Y$18&lt;2)),"Fehler in "&amp;$V$15,IF($Y$17&gt;$Y$18,$A$17,$A$18)))</f>
        <v>Flohr, Jansen</v>
      </c>
      <c r="AB20" s="13">
        <f>IF(G20&gt;G21,1,0)</f>
        <v>0</v>
      </c>
      <c r="AC20" s="13">
        <f>IF(H20&gt;H21,1,0)</f>
        <v>0</v>
      </c>
      <c r="AD20" s="13">
        <f>IF(I20&gt;I21,1,0)</f>
        <v>0</v>
      </c>
      <c r="AE20" s="13">
        <f>SUM(AB20:AD20)</f>
        <v>0</v>
      </c>
      <c r="AF20" s="5"/>
    </row>
    <row r="21" spans="1:32" ht="15.75">
      <c r="A21" s="9"/>
      <c r="B21" s="101" t="s">
        <v>3</v>
      </c>
      <c r="C21" s="101"/>
      <c r="D21" s="101"/>
      <c r="F21" s="17" t="s">
        <v>17</v>
      </c>
      <c r="G21" s="16">
        <v>6</v>
      </c>
      <c r="H21" s="16">
        <v>6</v>
      </c>
      <c r="I21" s="12"/>
      <c r="V21" s="10" t="s">
        <v>8</v>
      </c>
      <c r="W21" s="10" t="s">
        <v>9</v>
      </c>
      <c r="X21" s="10" t="s">
        <v>10</v>
      </c>
      <c r="Y21" s="10" t="s">
        <v>11</v>
      </c>
      <c r="Z21" s="5"/>
      <c r="AA21" s="15">
        <f>IF(AND($Y$22=0,$Y$23=0),"",IF(OR($A$22="",$A$23="",$Y$22=$Y$23,AND($Y$22&lt;2,$Y$23&lt;2)),"Fehler in "&amp;$V$16,IF($Y$22&gt;$Y$23,$A$22,$A$23)))</f>
      </c>
      <c r="AB21" s="13">
        <f>IF(G21&gt;G20,1,0)</f>
        <v>1</v>
      </c>
      <c r="AC21" s="13">
        <f>IF(H21&gt;H20,1,0)</f>
        <v>1</v>
      </c>
      <c r="AD21" s="13">
        <f>IF(I21&gt;I20,1,0)</f>
        <v>0</v>
      </c>
      <c r="AE21" s="13">
        <f>SUM(AB21:AD21)</f>
        <v>2</v>
      </c>
      <c r="AF21" s="5"/>
    </row>
    <row r="22" spans="1:26" ht="15.75">
      <c r="A22" s="17" t="s">
        <v>17</v>
      </c>
      <c r="B22" s="12"/>
      <c r="C22" s="12"/>
      <c r="D22" s="12"/>
      <c r="V22" s="13">
        <f>IF(B22&gt;B23,1,0)</f>
        <v>0</v>
      </c>
      <c r="W22" s="13">
        <f>IF(C22&gt;C23,1,0)</f>
        <v>0</v>
      </c>
      <c r="X22" s="13">
        <f>IF(D22&gt;D23,1,0)</f>
        <v>0</v>
      </c>
      <c r="Y22" s="13">
        <f>SUM(V22:X22)</f>
        <v>0</v>
      </c>
      <c r="Z22" s="5"/>
    </row>
    <row r="23" spans="1:43" ht="15.75">
      <c r="A23" s="95" t="s">
        <v>206</v>
      </c>
      <c r="B23" s="12"/>
      <c r="C23" s="12"/>
      <c r="D23" s="12"/>
      <c r="P23" s="100" t="str">
        <f>"Spiel "&amp;$U$1&amp;"-41"</f>
        <v>Spiel D30_40-41</v>
      </c>
      <c r="Q23" s="100"/>
      <c r="R23" s="100"/>
      <c r="S23" s="100"/>
      <c r="V23" s="13">
        <f>IF(B23&gt;B22,1,0)</f>
        <v>0</v>
      </c>
      <c r="W23" s="13">
        <f>IF(C23&gt;C22,1,0)</f>
        <v>0</v>
      </c>
      <c r="X23" s="13">
        <f>IF(D23&gt;D22,1,0)</f>
        <v>0</v>
      </c>
      <c r="Y23" s="13">
        <f>SUM(V23:X23)</f>
        <v>0</v>
      </c>
      <c r="Z23" s="5"/>
      <c r="AN23" s="100" t="str">
        <f>P23</f>
        <v>Spiel D30_40-41</v>
      </c>
      <c r="AO23" s="100"/>
      <c r="AP23" s="100"/>
      <c r="AQ23" s="100"/>
    </row>
    <row r="24" spans="2:43" ht="15.75">
      <c r="B24" s="18"/>
      <c r="C24" s="18"/>
      <c r="D24" s="18"/>
      <c r="P24" s="9" t="s">
        <v>188</v>
      </c>
      <c r="Q24" s="101" t="s">
        <v>3</v>
      </c>
      <c r="R24" s="101"/>
      <c r="S24" s="101"/>
      <c r="AN24" s="10" t="s">
        <v>8</v>
      </c>
      <c r="AO24" s="10" t="s">
        <v>9</v>
      </c>
      <c r="AP24" s="10" t="s">
        <v>10</v>
      </c>
      <c r="AQ24" s="10" t="s">
        <v>11</v>
      </c>
    </row>
    <row r="25" spans="1:43" ht="15.75">
      <c r="A25" s="100" t="str">
        <f>"Spiel "&amp;$U$1&amp;"-15"</f>
        <v>Spiel D30_40-15</v>
      </c>
      <c r="B25" s="100"/>
      <c r="C25" s="100"/>
      <c r="D25" s="100"/>
      <c r="P25" s="15" t="str">
        <f>K16</f>
        <v>Fehse, Pröve</v>
      </c>
      <c r="Q25" s="16">
        <v>6</v>
      </c>
      <c r="R25" s="16">
        <v>3</v>
      </c>
      <c r="S25" s="12"/>
      <c r="V25" s="100" t="str">
        <f>A25</f>
        <v>Spiel D30_40-15</v>
      </c>
      <c r="W25" s="100"/>
      <c r="X25" s="100"/>
      <c r="Y25" s="100"/>
      <c r="Z25" s="5"/>
      <c r="AM25" s="15" t="str">
        <f>IF(AND($AK$15=0,$AK$16=0),"",IF(OR($AG$15="",$AG$16="",$AK$15=$AK$16,AND($AK$15&lt;2,$AK$16&lt;2)),"Fehler in "&amp;$AH$13,IF($AK$15&gt;$AK$16,$AG$15,$AG$16)))</f>
        <v>Fehler in Spiel D30_40-22</v>
      </c>
      <c r="AN25" s="13">
        <f>IF(Q25&gt;Q26,1,0)</f>
        <v>0</v>
      </c>
      <c r="AO25" s="13">
        <f>IF(R25&gt;R26,1,0)</f>
        <v>0</v>
      </c>
      <c r="AP25" s="13">
        <f>IF(S25&gt;S26,1,0)</f>
        <v>0</v>
      </c>
      <c r="AQ25" s="13">
        <f>SUM(AN25:AP25)</f>
        <v>0</v>
      </c>
    </row>
    <row r="26" spans="1:43" ht="15.75">
      <c r="A26" s="9"/>
      <c r="B26" s="101" t="s">
        <v>3</v>
      </c>
      <c r="C26" s="101"/>
      <c r="D26" s="101"/>
      <c r="P26" s="15" t="str">
        <f>K36</f>
        <v>Gödecke, Brandt</v>
      </c>
      <c r="Q26" s="16">
        <v>7</v>
      </c>
      <c r="R26" s="16">
        <v>6</v>
      </c>
      <c r="S26" s="12"/>
      <c r="V26" s="10" t="s">
        <v>8</v>
      </c>
      <c r="W26" s="10" t="s">
        <v>9</v>
      </c>
      <c r="X26" s="10" t="s">
        <v>10</v>
      </c>
      <c r="Y26" s="10" t="s">
        <v>11</v>
      </c>
      <c r="Z26" s="5"/>
      <c r="AM26" s="15" t="str">
        <f>IF(AND($AK$35=0,$AK$36=0),"",IF(OR($AG$35="",$AG$36="",$AK$35=$AK$36,AND($AK$35&lt;2,$AK$36&lt;2)),"Fehler in "&amp;$AH$33,IF($AK$35&gt;$AK$36,$AG$35,$AG$36)))</f>
        <v>Fehler in Spiel D30_40-32</v>
      </c>
      <c r="AN26" s="13">
        <f>IF(Q26&gt;Q25,1,0)</f>
        <v>1</v>
      </c>
      <c r="AO26" s="13">
        <f>IF(R26&gt;R25,1,0)</f>
        <v>1</v>
      </c>
      <c r="AP26" s="13">
        <f>IF(S26&gt;S25,1,0)</f>
        <v>0</v>
      </c>
      <c r="AQ26" s="13">
        <f>SUM(AN26:AP26)</f>
        <v>2</v>
      </c>
    </row>
    <row r="27" spans="1:43" ht="15.75">
      <c r="A27" s="11" t="s">
        <v>18</v>
      </c>
      <c r="B27" s="12"/>
      <c r="C27" s="12"/>
      <c r="D27" s="12"/>
      <c r="S27" s="14"/>
      <c r="V27" s="13">
        <f>IF(B27&gt;B28,1,0)</f>
        <v>0</v>
      </c>
      <c r="W27" s="13">
        <f>IF(C27&gt;C28,1,0)</f>
        <v>0</v>
      </c>
      <c r="X27" s="13">
        <f>IF(D27&gt;D28,1,0)</f>
        <v>0</v>
      </c>
      <c r="Y27" s="13">
        <f>SUM(V27:X27)</f>
        <v>0</v>
      </c>
      <c r="Z27" s="5"/>
      <c r="AN27" s="106" t="str">
        <f>IF(AND($AQ$25=0,$AQ$26=0),"",IF(OR($AM$25="",$AM$26="",$AQ$25=$AQ$26,AND($AQ$25&lt;2,$AQ$26&lt;2)),"Fehler in "&amp;$AN$23,IF($AQ$25&gt;$AQ$26,$AM$25,$AM$26)))</f>
        <v>Fehler in Spiel D30_40-32</v>
      </c>
      <c r="AO27" s="106"/>
      <c r="AP27" s="106"/>
      <c r="AQ27" s="106"/>
    </row>
    <row r="28" spans="1:32" ht="15.75">
      <c r="A28" s="96" t="s">
        <v>206</v>
      </c>
      <c r="B28" s="12"/>
      <c r="C28" s="12"/>
      <c r="D28" s="12"/>
      <c r="F28" s="100" t="str">
        <f>"Spiel "&amp;$U$1&amp;"-23"</f>
        <v>Spiel D30_40-23</v>
      </c>
      <c r="G28" s="100"/>
      <c r="H28" s="100"/>
      <c r="I28" s="100"/>
      <c r="P28" s="100" t="s">
        <v>4</v>
      </c>
      <c r="Q28" s="100"/>
      <c r="R28" s="100"/>
      <c r="S28" s="100"/>
      <c r="V28" s="13">
        <f>IF(B28&gt;B27,1,0)</f>
        <v>0</v>
      </c>
      <c r="W28" s="13">
        <f>IF(C28&gt;C27,1,0)</f>
        <v>0</v>
      </c>
      <c r="X28" s="13">
        <f>IF(D28&gt;D27,1,0)</f>
        <v>0</v>
      </c>
      <c r="Y28" s="13">
        <f>SUM(V28:X28)</f>
        <v>0</v>
      </c>
      <c r="Z28" s="5"/>
      <c r="AB28" s="100" t="str">
        <f>F28</f>
        <v>Spiel D30_40-23</v>
      </c>
      <c r="AC28" s="100"/>
      <c r="AD28" s="100"/>
      <c r="AE28" s="100"/>
      <c r="AF28" s="5"/>
    </row>
    <row r="29" spans="2:32" ht="15.75">
      <c r="B29" s="6"/>
      <c r="C29" s="6"/>
      <c r="D29" s="6"/>
      <c r="F29" s="9" t="s">
        <v>186</v>
      </c>
      <c r="G29" s="101" t="s">
        <v>168</v>
      </c>
      <c r="H29" s="101"/>
      <c r="I29" s="101"/>
      <c r="P29" s="106" t="str">
        <f>P26</f>
        <v>Gödecke, Brandt</v>
      </c>
      <c r="Q29" s="106"/>
      <c r="R29" s="106"/>
      <c r="S29" s="106"/>
      <c r="AB29" s="10" t="s">
        <v>8</v>
      </c>
      <c r="AC29" s="10" t="s">
        <v>9</v>
      </c>
      <c r="AD29" s="10" t="s">
        <v>10</v>
      </c>
      <c r="AE29" s="10" t="s">
        <v>11</v>
      </c>
      <c r="AF29" s="5"/>
    </row>
    <row r="30" spans="1:32" ht="15.75">
      <c r="A30" s="100" t="str">
        <f>"Spiel "&amp;$U$1&amp;"-16"</f>
        <v>Spiel D30_40-16</v>
      </c>
      <c r="B30" s="100"/>
      <c r="C30" s="100"/>
      <c r="D30" s="100"/>
      <c r="F30" s="11" t="s">
        <v>18</v>
      </c>
      <c r="G30" s="16">
        <v>6</v>
      </c>
      <c r="H30" s="16">
        <v>6</v>
      </c>
      <c r="I30" s="12"/>
      <c r="P30" s="103"/>
      <c r="Q30" s="103"/>
      <c r="R30" s="103"/>
      <c r="S30" s="103"/>
      <c r="V30" s="100" t="str">
        <f>A30</f>
        <v>Spiel D30_40-16</v>
      </c>
      <c r="W30" s="100"/>
      <c r="X30" s="100"/>
      <c r="Y30" s="100"/>
      <c r="Z30" s="5"/>
      <c r="AA30" s="15">
        <f>IF(AND($Y$27=0,$Y$28=0),"",IF(OR($A$27="",$A$28="",$Y$27=$Y$28,AND($Y$27&lt;2,$Y$28&lt;2)),"Fehler in "&amp;$V$25,IF($Y$27&gt;$Y$28,$A$27,$A$28)))</f>
      </c>
      <c r="AB30" s="13">
        <f>IF(G30&gt;G31,1,0)</f>
        <v>1</v>
      </c>
      <c r="AC30" s="13">
        <f>IF(H30&gt;H31,1,0)</f>
        <v>1</v>
      </c>
      <c r="AD30" s="13">
        <f>IF(I30&gt;I31,1,0)</f>
        <v>0</v>
      </c>
      <c r="AE30" s="13">
        <f>SUM(AB30:AD30)</f>
        <v>2</v>
      </c>
      <c r="AF30" s="5"/>
    </row>
    <row r="31" spans="1:32" ht="15.75">
      <c r="A31" s="9"/>
      <c r="B31" s="101" t="s">
        <v>3</v>
      </c>
      <c r="C31" s="101"/>
      <c r="D31" s="101"/>
      <c r="F31" s="15" t="str">
        <f>AA31</f>
        <v>Schreiber, Schrickel</v>
      </c>
      <c r="G31" s="16">
        <v>2</v>
      </c>
      <c r="H31" s="16">
        <v>0</v>
      </c>
      <c r="I31" s="12"/>
      <c r="P31" s="19"/>
      <c r="Q31" s="105"/>
      <c r="R31" s="105"/>
      <c r="S31" s="105"/>
      <c r="V31" s="10" t="s">
        <v>8</v>
      </c>
      <c r="W31" s="10" t="s">
        <v>9</v>
      </c>
      <c r="X31" s="10" t="s">
        <v>10</v>
      </c>
      <c r="Y31" s="10" t="s">
        <v>11</v>
      </c>
      <c r="Z31" s="5"/>
      <c r="AA31" s="15" t="str">
        <f>IF(AND(Y32=0,Y33=0),"",IF(OR(A32="",A33="",Y32=Y33,AND(Y32&lt;2,Y33&lt;2)),"Fehler in "&amp;V26,IF(Y32&gt;Y33,A32,A33)))</f>
        <v>Schreiber, Schrickel</v>
      </c>
      <c r="AB31" s="13">
        <f>IF(G31&gt;G30,1,0)</f>
        <v>0</v>
      </c>
      <c r="AC31" s="13">
        <f>IF(H31&gt;H30,1,0)</f>
        <v>0</v>
      </c>
      <c r="AD31" s="13">
        <f>IF(I31&gt;I30,1,0)</f>
        <v>0</v>
      </c>
      <c r="AE31" s="13">
        <f>SUM(AB31:AD31)</f>
        <v>0</v>
      </c>
      <c r="AF31" s="5"/>
    </row>
    <row r="32" spans="1:26" ht="15.75">
      <c r="A32" s="17" t="s">
        <v>19</v>
      </c>
      <c r="B32" s="12">
        <v>2</v>
      </c>
      <c r="C32" s="12">
        <v>2</v>
      </c>
      <c r="D32" s="12"/>
      <c r="P32" s="20"/>
      <c r="Q32" s="20"/>
      <c r="R32" s="20"/>
      <c r="S32" s="21"/>
      <c r="V32" s="13">
        <f>IF(B32&gt;B33,1,0)</f>
        <v>0</v>
      </c>
      <c r="W32" s="13">
        <f>IF(C32&gt;C33,1,0)</f>
        <v>0</v>
      </c>
      <c r="X32" s="13">
        <f>IF(D32&gt;D33,1,0)</f>
        <v>0</v>
      </c>
      <c r="Y32" s="13">
        <f>SUM(V32:X32)</f>
        <v>0</v>
      </c>
      <c r="Z32" s="5"/>
    </row>
    <row r="33" spans="1:38" ht="15.75">
      <c r="A33" s="17" t="s">
        <v>20</v>
      </c>
      <c r="B33" s="12">
        <v>6</v>
      </c>
      <c r="C33" s="12">
        <v>6</v>
      </c>
      <c r="D33" s="12"/>
      <c r="K33" s="100" t="str">
        <f>"Spiel "&amp;$U$1&amp;"-32"</f>
        <v>Spiel D30_40-32</v>
      </c>
      <c r="L33" s="100"/>
      <c r="M33" s="100"/>
      <c r="N33" s="100"/>
      <c r="P33" s="20"/>
      <c r="Q33" s="20"/>
      <c r="R33" s="20"/>
      <c r="S33" s="21"/>
      <c r="V33" s="13">
        <f>IF(B33&gt;B32,1,0)</f>
        <v>1</v>
      </c>
      <c r="W33" s="13">
        <f>IF(C33&gt;C32,1,0)</f>
        <v>1</v>
      </c>
      <c r="X33" s="13">
        <f>IF(D33&gt;D32,1,0)</f>
        <v>0</v>
      </c>
      <c r="Y33" s="13">
        <f>SUM(V33:X33)</f>
        <v>2</v>
      </c>
      <c r="Z33" s="5"/>
      <c r="AH33" s="100" t="str">
        <f>K33</f>
        <v>Spiel D30_40-32</v>
      </c>
      <c r="AI33" s="100"/>
      <c r="AJ33" s="100"/>
      <c r="AK33" s="100"/>
      <c r="AL33" s="5"/>
    </row>
    <row r="34" spans="2:38" ht="15.75">
      <c r="B34" s="18"/>
      <c r="C34" s="18"/>
      <c r="D34" s="18"/>
      <c r="K34" s="9" t="s">
        <v>187</v>
      </c>
      <c r="L34" s="101" t="s">
        <v>170</v>
      </c>
      <c r="M34" s="101"/>
      <c r="N34" s="101"/>
      <c r="P34" s="20"/>
      <c r="Q34" s="20"/>
      <c r="R34" s="20"/>
      <c r="S34" s="8"/>
      <c r="AH34" s="10" t="s">
        <v>8</v>
      </c>
      <c r="AI34" s="10" t="s">
        <v>9</v>
      </c>
      <c r="AJ34" s="10" t="s">
        <v>10</v>
      </c>
      <c r="AK34" s="10" t="s">
        <v>11</v>
      </c>
      <c r="AL34" s="5"/>
    </row>
    <row r="35" spans="1:38" ht="15.75">
      <c r="A35" s="100" t="str">
        <f>"Spiel "&amp;$U$1&amp;"-17"</f>
        <v>Spiel D30_40-17</v>
      </c>
      <c r="B35" s="100"/>
      <c r="C35" s="100"/>
      <c r="D35" s="100"/>
      <c r="K35" s="15" t="str">
        <f>F30</f>
        <v>Kolmer, Thies</v>
      </c>
      <c r="L35" s="16" t="s">
        <v>204</v>
      </c>
      <c r="M35" s="16"/>
      <c r="N35" s="12"/>
      <c r="V35" s="100" t="str">
        <f>A35</f>
        <v>Spiel D30_40-17</v>
      </c>
      <c r="W35" s="100"/>
      <c r="X35" s="100"/>
      <c r="Y35" s="100"/>
      <c r="Z35" s="5"/>
      <c r="AG35" s="15" t="str">
        <f>IF(AND($AE$30=0,$AE$31=0),"",IF(OR($AA$30="",$AA$31="",$AE$30=$AE$31,AND($AE$30&lt;2,$AE$31&lt;2)),"Fehler in "&amp;$AB$28,IF($AE$30&gt;$AE$31,$AA$30,$AA$31)))</f>
        <v>Fehler in Spiel D30_40-23</v>
      </c>
      <c r="AH35" s="13">
        <f>IF(L35&gt;L36,1,0)</f>
        <v>1</v>
      </c>
      <c r="AI35" s="13">
        <f>IF(M35&gt;M36,1,0)</f>
        <v>0</v>
      </c>
      <c r="AJ35" s="13">
        <f>IF(N35&gt;N36,1,0)</f>
        <v>0</v>
      </c>
      <c r="AK35" s="13">
        <f>SUM(AH35:AJ35)</f>
        <v>1</v>
      </c>
      <c r="AL35" s="5"/>
    </row>
    <row r="36" spans="1:38" ht="15.75">
      <c r="A36" s="9"/>
      <c r="B36" s="101" t="s">
        <v>3</v>
      </c>
      <c r="C36" s="101"/>
      <c r="D36" s="101"/>
      <c r="K36" s="15" t="str">
        <f>F41</f>
        <v>Gödecke, Brandt</v>
      </c>
      <c r="L36" s="16"/>
      <c r="M36" s="16"/>
      <c r="N36" s="12"/>
      <c r="V36" s="10" t="s">
        <v>8</v>
      </c>
      <c r="W36" s="10" t="s">
        <v>9</v>
      </c>
      <c r="X36" s="10" t="s">
        <v>10</v>
      </c>
      <c r="Y36" s="10" t="s">
        <v>11</v>
      </c>
      <c r="Z36" s="5"/>
      <c r="AG36" s="15" t="str">
        <f>IF(AND($AE$40=0,$AE$41=0),"",IF(OR($AA$40="",$AA$41="",$AE$40=$AE$41,AND($AE$40&lt;2,$AE$41&lt;2)),"Fehler in "&amp;$AB$38,IF($AE$40&gt;$AE$41,$AA$40,$AA$41)))</f>
        <v>Fehler in Spiel D30_40-24</v>
      </c>
      <c r="AH36" s="13">
        <f>IF(L36&gt;L35,1,0)</f>
        <v>0</v>
      </c>
      <c r="AI36" s="13">
        <f>IF(M36&gt;M35,1,0)</f>
        <v>0</v>
      </c>
      <c r="AJ36" s="13">
        <f>IF(N36&gt;N35,1,0)</f>
        <v>0</v>
      </c>
      <c r="AK36" s="13">
        <f>SUM(AH36:AJ36)</f>
        <v>0</v>
      </c>
      <c r="AL36" s="5"/>
    </row>
    <row r="37" spans="1:26" ht="15.75">
      <c r="A37" s="17" t="s">
        <v>21</v>
      </c>
      <c r="B37" s="12">
        <v>3</v>
      </c>
      <c r="C37" s="12">
        <v>0</v>
      </c>
      <c r="D37" s="12"/>
      <c r="V37" s="13">
        <f>IF(B37&gt;B38,1,0)</f>
        <v>0</v>
      </c>
      <c r="W37" s="13">
        <f>IF(C37&gt;C38,1,0)</f>
        <v>0</v>
      </c>
      <c r="X37" s="13">
        <f>IF(D37&gt;D38,1,0)</f>
        <v>0</v>
      </c>
      <c r="Y37" s="13">
        <f>SUM(V37:X37)</f>
        <v>0</v>
      </c>
      <c r="Z37" s="5"/>
    </row>
    <row r="38" spans="1:32" ht="15.75">
      <c r="A38" s="17" t="s">
        <v>22</v>
      </c>
      <c r="B38" s="12">
        <v>6</v>
      </c>
      <c r="C38" s="12">
        <v>6</v>
      </c>
      <c r="D38" s="12"/>
      <c r="F38" s="100" t="str">
        <f>"Spiel "&amp;$U$1&amp;"-24"</f>
        <v>Spiel D30_40-24</v>
      </c>
      <c r="G38" s="100"/>
      <c r="H38" s="100"/>
      <c r="I38" s="100"/>
      <c r="V38" s="13">
        <f>IF(B38&gt;B37,1,0)</f>
        <v>1</v>
      </c>
      <c r="W38" s="13">
        <f>IF(C38&gt;C37,1,0)</f>
        <v>1</v>
      </c>
      <c r="X38" s="13">
        <f>IF(D38&gt;D37,1,0)</f>
        <v>0</v>
      </c>
      <c r="Y38" s="13">
        <f>SUM(V38:X38)</f>
        <v>2</v>
      </c>
      <c r="Z38" s="5"/>
      <c r="AB38" s="100" t="str">
        <f>F38</f>
        <v>Spiel D30_40-24</v>
      </c>
      <c r="AC38" s="100"/>
      <c r="AD38" s="100"/>
      <c r="AE38" s="100"/>
      <c r="AF38" s="5"/>
    </row>
    <row r="39" spans="2:32" ht="15.75">
      <c r="B39" s="6"/>
      <c r="C39" s="6"/>
      <c r="D39" s="6"/>
      <c r="F39" s="9" t="s">
        <v>26</v>
      </c>
      <c r="G39" s="101" t="s">
        <v>171</v>
      </c>
      <c r="H39" s="101"/>
      <c r="I39" s="101"/>
      <c r="AB39" s="10" t="s">
        <v>8</v>
      </c>
      <c r="AC39" s="10" t="s">
        <v>9</v>
      </c>
      <c r="AD39" s="10" t="s">
        <v>10</v>
      </c>
      <c r="AE39" s="10" t="s">
        <v>11</v>
      </c>
      <c r="AF39" s="5"/>
    </row>
    <row r="40" spans="1:32" ht="15.75">
      <c r="A40" s="100" t="str">
        <f>"Spiel "&amp;$U$1&amp;"-18"</f>
        <v>Spiel D30_40-18</v>
      </c>
      <c r="B40" s="100"/>
      <c r="C40" s="100"/>
      <c r="D40" s="100"/>
      <c r="F40" s="15" t="str">
        <f>AA40</f>
        <v>Friederichs, Lorenz</v>
      </c>
      <c r="G40" s="16">
        <v>4</v>
      </c>
      <c r="H40" s="16">
        <v>6</v>
      </c>
      <c r="I40" s="12">
        <v>6</v>
      </c>
      <c r="V40" s="100" t="str">
        <f>A40</f>
        <v>Spiel D30_40-18</v>
      </c>
      <c r="W40" s="100"/>
      <c r="X40" s="100"/>
      <c r="Y40" s="100"/>
      <c r="Z40" s="5"/>
      <c r="AA40" s="15" t="str">
        <f>IF(AND($Y$37=0,$Y$38=0),"",IF(OR($A$37="",$A$38="",$Y$37=$Y$38,AND($Y$37&lt;2,$Y$38&lt;2)),"Fehler in "&amp;$V$35,IF($Y$37&gt;$Y$38,$A$37,$A$38)))</f>
        <v>Friederichs, Lorenz</v>
      </c>
      <c r="AB40" s="13">
        <f>IF(G40&gt;G41,1,0)</f>
        <v>0</v>
      </c>
      <c r="AC40" s="13">
        <f>IF(H40&gt;H41,1,0)</f>
        <v>1</v>
      </c>
      <c r="AD40" s="13">
        <f>IF(I40&gt;I41,1,0)</f>
        <v>0</v>
      </c>
      <c r="AE40" s="13">
        <f>SUM(AB40:AD40)</f>
        <v>1</v>
      </c>
      <c r="AF40" s="5"/>
    </row>
    <row r="41" spans="1:32" ht="15.75">
      <c r="A41" s="9"/>
      <c r="B41" s="101" t="s">
        <v>3</v>
      </c>
      <c r="C41" s="101"/>
      <c r="D41" s="101"/>
      <c r="F41" s="17" t="s">
        <v>23</v>
      </c>
      <c r="G41" s="16">
        <v>6</v>
      </c>
      <c r="H41" s="16">
        <v>4</v>
      </c>
      <c r="I41" s="12">
        <v>7</v>
      </c>
      <c r="V41" s="10" t="s">
        <v>8</v>
      </c>
      <c r="W41" s="10" t="s">
        <v>9</v>
      </c>
      <c r="X41" s="10" t="s">
        <v>10</v>
      </c>
      <c r="Y41" s="10" t="s">
        <v>11</v>
      </c>
      <c r="Z41" s="5"/>
      <c r="AA41" s="15">
        <f>IF(AND($Y$42=0,$Y$43=0),"",IF(OR($A$42="",$A$43="",$Y$42=$Y$43,AND($Y$42&lt;2,$Y$43&lt;2)),"Fehler in "&amp;$V$36,IF($Y$42&gt;$Y$43,$A$42,$A$43)))</f>
      </c>
      <c r="AB41" s="13">
        <f>IF(G41&gt;G40,1,0)</f>
        <v>1</v>
      </c>
      <c r="AC41" s="13">
        <f>IF(H41&gt;H40,1,0)</f>
        <v>0</v>
      </c>
      <c r="AD41" s="13">
        <f>IF(I41&gt;I40,1,0)</f>
        <v>1</v>
      </c>
      <c r="AE41" s="13">
        <f>SUM(AB41:AD41)</f>
        <v>2</v>
      </c>
      <c r="AF41" s="5"/>
    </row>
    <row r="42" spans="1:26" ht="15.75">
      <c r="A42" s="17" t="s">
        <v>23</v>
      </c>
      <c r="B42" s="12"/>
      <c r="C42" s="12"/>
      <c r="D42" s="12"/>
      <c r="V42" s="13">
        <f>IF(B42&gt;B43,1,0)</f>
        <v>0</v>
      </c>
      <c r="W42" s="13">
        <f>IF(C42&gt;C43,1,0)</f>
        <v>0</v>
      </c>
      <c r="X42" s="13">
        <f>IF(D42&gt;D43,1,0)</f>
        <v>0</v>
      </c>
      <c r="Y42" s="13">
        <f>SUM(V42:X42)</f>
        <v>0</v>
      </c>
      <c r="Z42" s="5"/>
    </row>
    <row r="43" spans="1:26" ht="15.75">
      <c r="A43" s="95" t="s">
        <v>206</v>
      </c>
      <c r="B43" s="12"/>
      <c r="C43" s="12"/>
      <c r="D43" s="12"/>
      <c r="F43" s="14" t="s">
        <v>205</v>
      </c>
      <c r="V43" s="13">
        <f>IF(B43&gt;B42,1,0)</f>
        <v>0</v>
      </c>
      <c r="W43" s="13">
        <f>IF(C43&gt;C42,1,0)</f>
        <v>0</v>
      </c>
      <c r="X43" s="13">
        <f>IF(D43&gt;D42,1,0)</f>
        <v>0</v>
      </c>
      <c r="Y43" s="13">
        <f>SUM(V43:X43)</f>
        <v>0</v>
      </c>
      <c r="Z43" s="5"/>
    </row>
  </sheetData>
  <sheetProtection/>
  <mergeCells count="63">
    <mergeCell ref="AH13:AK13"/>
    <mergeCell ref="AH33:AK33"/>
    <mergeCell ref="V35:Y35"/>
    <mergeCell ref="AB3:AE3"/>
    <mergeCell ref="AH3:AK3"/>
    <mergeCell ref="AN3:AQ3"/>
    <mergeCell ref="AN23:AQ23"/>
    <mergeCell ref="AB4:AE4"/>
    <mergeCell ref="AH4:AK4"/>
    <mergeCell ref="AB18:AE18"/>
    <mergeCell ref="AB28:AE28"/>
    <mergeCell ref="P29:S29"/>
    <mergeCell ref="P28:S28"/>
    <mergeCell ref="AN27:AQ27"/>
    <mergeCell ref="AB38:AE38"/>
    <mergeCell ref="F18:I18"/>
    <mergeCell ref="A30:D30"/>
    <mergeCell ref="B21:D21"/>
    <mergeCell ref="L34:N34"/>
    <mergeCell ref="AN4:AQ4"/>
    <mergeCell ref="P23:S23"/>
    <mergeCell ref="Q24:S24"/>
    <mergeCell ref="P30:S30"/>
    <mergeCell ref="Q31:S31"/>
    <mergeCell ref="AB8:AE8"/>
    <mergeCell ref="B41:D41"/>
    <mergeCell ref="V5:Y5"/>
    <mergeCell ref="V10:Y10"/>
    <mergeCell ref="V15:Y15"/>
    <mergeCell ref="V20:Y20"/>
    <mergeCell ref="V25:Y25"/>
    <mergeCell ref="V30:Y30"/>
    <mergeCell ref="B6:D6"/>
    <mergeCell ref="A5:D5"/>
    <mergeCell ref="A10:D10"/>
    <mergeCell ref="V4:Y4"/>
    <mergeCell ref="V3:Y3"/>
    <mergeCell ref="A35:D35"/>
    <mergeCell ref="B36:D36"/>
    <mergeCell ref="A40:D40"/>
    <mergeCell ref="B11:D11"/>
    <mergeCell ref="A15:D15"/>
    <mergeCell ref="B16:D16"/>
    <mergeCell ref="F38:I38"/>
    <mergeCell ref="G39:I39"/>
    <mergeCell ref="L14:N14"/>
    <mergeCell ref="B31:D31"/>
    <mergeCell ref="A20:D20"/>
    <mergeCell ref="V40:Y40"/>
    <mergeCell ref="F28:I28"/>
    <mergeCell ref="G29:I29"/>
    <mergeCell ref="A25:D25"/>
    <mergeCell ref="B26:D26"/>
    <mergeCell ref="K33:N33"/>
    <mergeCell ref="G19:I19"/>
    <mergeCell ref="A1:S1"/>
    <mergeCell ref="K3:N3"/>
    <mergeCell ref="P3:S3"/>
    <mergeCell ref="F3:I3"/>
    <mergeCell ref="A3:D3"/>
    <mergeCell ref="K13:N13"/>
    <mergeCell ref="F8:I8"/>
    <mergeCell ref="G9:I9"/>
  </mergeCells>
  <dataValidations count="1">
    <dataValidation type="textLength" operator="equal" allowBlank="1" showInputMessage="1" showErrorMessage="1" sqref="V1:AQ65536 U2:U65536">
      <formula1>0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0" r:id="rId4"/>
  <headerFooter alignWithMargins="0">
    <oddHeader>&amp;L15. Kästorf Open&amp;RStand: &amp;D, &amp;T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zoomScale="50" zoomScaleNormal="50" zoomScalePageLayoutView="0" workbookViewId="0" topLeftCell="A1">
      <selection activeCell="A1" sqref="A1:N41"/>
    </sheetView>
  </sheetViews>
  <sheetFormatPr defaultColWidth="9.140625" defaultRowHeight="15" outlineLevelCol="1"/>
  <cols>
    <col min="1" max="1" width="31.140625" style="14" customWidth="1"/>
    <col min="2" max="3" width="2.7109375" style="14" customWidth="1"/>
    <col min="4" max="4" width="2.7109375" style="4" customWidth="1"/>
    <col min="5" max="5" width="15.7109375" style="14" customWidth="1"/>
    <col min="6" max="6" width="31.00390625" style="14" customWidth="1"/>
    <col min="7" max="8" width="2.7109375" style="14" customWidth="1"/>
    <col min="9" max="9" width="2.7109375" style="4" customWidth="1"/>
    <col min="10" max="10" width="15.7109375" style="14" customWidth="1"/>
    <col min="11" max="11" width="31.00390625" style="14" customWidth="1"/>
    <col min="12" max="13" width="2.7109375" style="14" customWidth="1"/>
    <col min="14" max="14" width="2.7109375" style="4" customWidth="1"/>
    <col min="15" max="16" width="9.140625" style="14" customWidth="1"/>
    <col min="17" max="17" width="15.00390625" style="14" customWidth="1"/>
    <col min="18" max="22" width="8.140625" style="14" hidden="1" customWidth="1" outlineLevel="1"/>
    <col min="23" max="23" width="9.8515625" style="14" hidden="1" customWidth="1" outlineLevel="1"/>
    <col min="24" max="28" width="8.140625" style="14" hidden="1" customWidth="1" outlineLevel="1"/>
    <col min="29" max="29" width="9.8515625" style="14" hidden="1" customWidth="1" outlineLevel="1"/>
    <col min="30" max="34" width="8.140625" style="14" hidden="1" customWidth="1" outlineLevel="1"/>
    <col min="35" max="35" width="9.8515625" style="14" hidden="1" customWidth="1" outlineLevel="1"/>
    <col min="36" max="39" width="8.140625" style="14" hidden="1" customWidth="1" outlineLevel="1"/>
    <col min="40" max="40" width="9.140625" style="14" customWidth="1" collapsed="1"/>
    <col min="41" max="16384" width="9.140625" style="14" customWidth="1"/>
  </cols>
  <sheetData>
    <row r="1" spans="1:17" s="1" customFormat="1" ht="26.25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1" t="s">
        <v>2</v>
      </c>
      <c r="Q1" s="1" t="s">
        <v>28</v>
      </c>
    </row>
    <row r="2" spans="4:14" s="1" customFormat="1" ht="24" customHeight="1">
      <c r="D2" s="2"/>
      <c r="I2" s="2"/>
      <c r="N2" s="2"/>
    </row>
    <row r="3" spans="1:39" s="2" customFormat="1" ht="15.75">
      <c r="A3" s="99" t="s">
        <v>207</v>
      </c>
      <c r="B3" s="99"/>
      <c r="C3" s="99"/>
      <c r="D3" s="99"/>
      <c r="E3" s="3"/>
      <c r="F3" s="99" t="s">
        <v>0</v>
      </c>
      <c r="G3" s="99"/>
      <c r="H3" s="99"/>
      <c r="I3" s="99"/>
      <c r="J3" s="3"/>
      <c r="K3" s="99" t="s">
        <v>1</v>
      </c>
      <c r="L3" s="99"/>
      <c r="M3" s="99"/>
      <c r="N3" s="99"/>
      <c r="Q3" s="4" t="s">
        <v>7</v>
      </c>
      <c r="R3" s="103" t="e">
        <f>#REF!</f>
        <v>#REF!</v>
      </c>
      <c r="S3" s="103"/>
      <c r="T3" s="103"/>
      <c r="U3" s="103"/>
      <c r="V3" s="24"/>
      <c r="W3" s="4"/>
      <c r="X3" s="104" t="str">
        <f>A3</f>
        <v>Viertelfinale</v>
      </c>
      <c r="Y3" s="104"/>
      <c r="Z3" s="104"/>
      <c r="AA3" s="104"/>
      <c r="AB3" s="25"/>
      <c r="AC3" s="4"/>
      <c r="AD3" s="104" t="str">
        <f>F3</f>
        <v>Halbfinale</v>
      </c>
      <c r="AE3" s="104"/>
      <c r="AF3" s="104"/>
      <c r="AG3" s="104"/>
      <c r="AH3" s="25"/>
      <c r="AI3" s="4"/>
      <c r="AJ3" s="104" t="str">
        <f>K3</f>
        <v>Finale</v>
      </c>
      <c r="AK3" s="104"/>
      <c r="AL3" s="104"/>
      <c r="AM3" s="104"/>
    </row>
    <row r="4" spans="1:39" s="4" customFormat="1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R4" s="102"/>
      <c r="S4" s="102"/>
      <c r="T4" s="102"/>
      <c r="U4" s="102"/>
      <c r="V4" s="24"/>
      <c r="X4" s="104"/>
      <c r="Y4" s="104"/>
      <c r="Z4" s="104"/>
      <c r="AA4" s="104"/>
      <c r="AB4" s="25"/>
      <c r="AD4" s="104"/>
      <c r="AE4" s="104"/>
      <c r="AF4" s="104"/>
      <c r="AG4" s="104"/>
      <c r="AH4" s="25"/>
      <c r="AJ4" s="104"/>
      <c r="AK4" s="104"/>
      <c r="AL4" s="104"/>
      <c r="AM4" s="104"/>
    </row>
    <row r="5" spans="1:22" s="4" customFormat="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R5" s="100" t="e">
        <f>#REF!</f>
        <v>#REF!</v>
      </c>
      <c r="S5" s="100"/>
      <c r="T5" s="100"/>
      <c r="U5" s="100"/>
      <c r="V5" s="24"/>
    </row>
    <row r="6" spans="1:22" s="4" customFormat="1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R6" s="22" t="s">
        <v>8</v>
      </c>
      <c r="S6" s="22" t="s">
        <v>9</v>
      </c>
      <c r="T6" s="22" t="s">
        <v>10</v>
      </c>
      <c r="U6" s="22" t="s">
        <v>11</v>
      </c>
      <c r="V6" s="24"/>
    </row>
    <row r="7" spans="1:22" s="4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R7" s="13" t="e">
        <f>IF(#REF!&gt;#REF!,1,0)</f>
        <v>#REF!</v>
      </c>
      <c r="S7" s="13" t="e">
        <f>IF(#REF!&gt;#REF!,1,0)</f>
        <v>#REF!</v>
      </c>
      <c r="T7" s="13" t="e">
        <f>IF(#REF!&gt;#REF!,1,0)</f>
        <v>#REF!</v>
      </c>
      <c r="U7" s="13" t="e">
        <f>SUM(R7:T7)</f>
        <v>#REF!</v>
      </c>
      <c r="V7" s="24"/>
    </row>
    <row r="8" spans="1:28" s="4" customFormat="1" ht="15.75">
      <c r="A8" s="100" t="str">
        <f>"Spiel "&amp;$Q$1&amp;"-21"</f>
        <v>Spiel D50-21</v>
      </c>
      <c r="B8" s="100"/>
      <c r="C8" s="100"/>
      <c r="D8" s="100"/>
      <c r="E8" s="7"/>
      <c r="F8" s="7"/>
      <c r="G8" s="7"/>
      <c r="H8" s="7"/>
      <c r="I8" s="7"/>
      <c r="J8" s="7"/>
      <c r="K8" s="7"/>
      <c r="L8" s="7"/>
      <c r="M8" s="7"/>
      <c r="N8" s="7"/>
      <c r="R8" s="13" t="e">
        <f>IF(#REF!&gt;#REF!,1,0)</f>
        <v>#REF!</v>
      </c>
      <c r="S8" s="13" t="e">
        <f>IF(#REF!&gt;#REF!,1,0)</f>
        <v>#REF!</v>
      </c>
      <c r="T8" s="13" t="e">
        <f>IF(#REF!&gt;#REF!,1,0)</f>
        <v>#REF!</v>
      </c>
      <c r="U8" s="13" t="e">
        <f>SUM(R8:T8)</f>
        <v>#REF!</v>
      </c>
      <c r="V8" s="24"/>
      <c r="X8" s="100" t="str">
        <f>A8</f>
        <v>Spiel D50-21</v>
      </c>
      <c r="Y8" s="100"/>
      <c r="Z8" s="100"/>
      <c r="AA8" s="100"/>
      <c r="AB8" s="24"/>
    </row>
    <row r="9" spans="1:28" s="4" customFormat="1" ht="15.75">
      <c r="A9" s="23" t="s">
        <v>29</v>
      </c>
      <c r="B9" s="101" t="s">
        <v>3</v>
      </c>
      <c r="C9" s="101"/>
      <c r="D9" s="101"/>
      <c r="E9" s="7"/>
      <c r="F9" s="7"/>
      <c r="G9" s="7"/>
      <c r="H9" s="7"/>
      <c r="I9" s="7"/>
      <c r="J9" s="7"/>
      <c r="K9" s="7"/>
      <c r="L9" s="7"/>
      <c r="M9" s="7"/>
      <c r="N9" s="7"/>
      <c r="X9" s="22" t="s">
        <v>8</v>
      </c>
      <c r="Y9" s="22" t="s">
        <v>9</v>
      </c>
      <c r="Z9" s="22" t="s">
        <v>10</v>
      </c>
      <c r="AA9" s="22" t="s">
        <v>11</v>
      </c>
      <c r="AB9" s="24"/>
    </row>
    <row r="10" spans="1:28" s="4" customFormat="1" ht="15.75">
      <c r="A10" s="15" t="s">
        <v>30</v>
      </c>
      <c r="B10" s="16"/>
      <c r="C10" s="16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R10" s="100" t="e">
        <f>#REF!</f>
        <v>#REF!</v>
      </c>
      <c r="S10" s="100"/>
      <c r="T10" s="100"/>
      <c r="U10" s="100"/>
      <c r="V10" s="24"/>
      <c r="W10" s="15" t="e">
        <f>IF(AND($U$7=0,$U$8=0),"",IF(OR(#REF!="",#REF!="",$U$7=$U$8,AND($U$7&lt;2,$U$8&lt;2)),"Fehler in "&amp;$R$5,IF($U$7&gt;$U$8,#REF!,#REF!)))</f>
        <v>#REF!</v>
      </c>
      <c r="X10" s="13">
        <f>IF(B10&gt;B11,1,0)</f>
        <v>0</v>
      </c>
      <c r="Y10" s="13">
        <f>IF(C10&gt;C11,1,0)</f>
        <v>0</v>
      </c>
      <c r="Z10" s="13">
        <f>IF(D10&gt;D11,1,0)</f>
        <v>0</v>
      </c>
      <c r="AA10" s="13">
        <f>SUM(X10:Z10)</f>
        <v>0</v>
      </c>
      <c r="AB10" s="24"/>
    </row>
    <row r="11" spans="1:28" s="4" customFormat="1" ht="15.75">
      <c r="A11" s="97" t="s">
        <v>206</v>
      </c>
      <c r="B11" s="16"/>
      <c r="C11" s="16"/>
      <c r="D11" s="12"/>
      <c r="E11" s="7"/>
      <c r="F11" s="7"/>
      <c r="G11" s="7"/>
      <c r="H11" s="7"/>
      <c r="I11" s="7"/>
      <c r="J11" s="7"/>
      <c r="K11" s="7"/>
      <c r="L11" s="7"/>
      <c r="M11" s="7"/>
      <c r="N11" s="7"/>
      <c r="R11" s="22" t="s">
        <v>8</v>
      </c>
      <c r="S11" s="22" t="s">
        <v>9</v>
      </c>
      <c r="T11" s="22" t="s">
        <v>10</v>
      </c>
      <c r="U11" s="22" t="s">
        <v>11</v>
      </c>
      <c r="V11" s="24"/>
      <c r="W11" s="15" t="e">
        <f>IF(AND($U$12=0,$U$13=0),"",IF(OR(#REF!="",#REF!="",$U$12=$U$13,AND($U$12&lt;2,$U$13&lt;2)),"Fehler in "&amp;$R$6,IF($U$12&gt;$U$13,#REF!,#REF!)))</f>
        <v>#REF!</v>
      </c>
      <c r="X11" s="13">
        <f>IF(B11&gt;B10,1,0)</f>
        <v>0</v>
      </c>
      <c r="Y11" s="13">
        <f>IF(C11&gt;C10,1,0)</f>
        <v>0</v>
      </c>
      <c r="Z11" s="13">
        <f>IF(D11&gt;D10,1,0)</f>
        <v>0</v>
      </c>
      <c r="AA11" s="13">
        <f>SUM(X11:Z11)</f>
        <v>0</v>
      </c>
      <c r="AB11" s="24"/>
    </row>
    <row r="12" spans="1:22" s="4" customFormat="1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R12" s="13" t="e">
        <f>IF(#REF!&gt;#REF!,1,0)</f>
        <v>#REF!</v>
      </c>
      <c r="S12" s="13" t="e">
        <f>IF(#REF!&gt;#REF!,1,0)</f>
        <v>#REF!</v>
      </c>
      <c r="T12" s="13" t="e">
        <f>IF(#REF!&gt;#REF!,1,0)</f>
        <v>#REF!</v>
      </c>
      <c r="U12" s="13" t="e">
        <f>SUM(R12:T12)</f>
        <v>#REF!</v>
      </c>
      <c r="V12" s="24"/>
    </row>
    <row r="13" spans="6:34" ht="15.75">
      <c r="F13" s="100" t="str">
        <f>"Spiel "&amp;$Q$1&amp;"-31"</f>
        <v>Spiel D50-31</v>
      </c>
      <c r="G13" s="100"/>
      <c r="H13" s="100"/>
      <c r="I13" s="100"/>
      <c r="R13" s="13" t="e">
        <f>IF(#REF!&gt;#REF!,1,0)</f>
        <v>#REF!</v>
      </c>
      <c r="S13" s="13" t="e">
        <f>IF(#REF!&gt;#REF!,1,0)</f>
        <v>#REF!</v>
      </c>
      <c r="T13" s="13" t="e">
        <f>IF(#REF!&gt;#REF!,1,0)</f>
        <v>#REF!</v>
      </c>
      <c r="U13" s="13" t="e">
        <f>SUM(R13:T13)</f>
        <v>#REF!</v>
      </c>
      <c r="V13" s="24"/>
      <c r="AD13" s="100" t="str">
        <f>F13</f>
        <v>Spiel D50-31</v>
      </c>
      <c r="AE13" s="100"/>
      <c r="AF13" s="100"/>
      <c r="AG13" s="100"/>
      <c r="AH13" s="24"/>
    </row>
    <row r="14" spans="6:34" ht="15.75">
      <c r="F14" s="23" t="s">
        <v>26</v>
      </c>
      <c r="G14" s="101" t="s">
        <v>171</v>
      </c>
      <c r="H14" s="101"/>
      <c r="I14" s="101"/>
      <c r="AD14" s="22" t="s">
        <v>8</v>
      </c>
      <c r="AE14" s="22" t="s">
        <v>9</v>
      </c>
      <c r="AF14" s="22" t="s">
        <v>10</v>
      </c>
      <c r="AG14" s="22" t="s">
        <v>11</v>
      </c>
      <c r="AH14" s="24"/>
    </row>
    <row r="15" spans="6:34" ht="15.75">
      <c r="F15" s="15" t="s">
        <v>30</v>
      </c>
      <c r="G15" s="16">
        <v>6</v>
      </c>
      <c r="H15" s="16">
        <v>6</v>
      </c>
      <c r="I15" s="12"/>
      <c r="R15" s="100" t="e">
        <f>#REF!</f>
        <v>#REF!</v>
      </c>
      <c r="S15" s="100"/>
      <c r="T15" s="100"/>
      <c r="U15" s="100"/>
      <c r="V15" s="24"/>
      <c r="AC15" s="15">
        <f>IF(AND($AA$10=0,$AA$11=0),"",IF(OR($W$10="",$W$11="",$AA$10=$AA$11,AND($AA$10&lt;2,$AA$11&lt;2)),"Fehler in "&amp;$X$8,IF($AA$10&gt;$AA$11,$W$10,$W$11)))</f>
      </c>
      <c r="AD15" s="13">
        <f>IF(G15&gt;G16,1,0)</f>
        <v>1</v>
      </c>
      <c r="AE15" s="13">
        <f>IF(H15&gt;H16,1,0)</f>
        <v>1</v>
      </c>
      <c r="AF15" s="13">
        <f>IF(I15&gt;I16,1,0)</f>
        <v>0</v>
      </c>
      <c r="AG15" s="13">
        <f>SUM(AD15:AF15)</f>
        <v>2</v>
      </c>
      <c r="AH15" s="24"/>
    </row>
    <row r="16" spans="6:34" ht="15.75">
      <c r="F16" s="15" t="s">
        <v>34</v>
      </c>
      <c r="G16" s="16">
        <v>2</v>
      </c>
      <c r="H16" s="16">
        <v>0</v>
      </c>
      <c r="I16" s="12"/>
      <c r="R16" s="22" t="s">
        <v>8</v>
      </c>
      <c r="S16" s="22" t="s">
        <v>9</v>
      </c>
      <c r="T16" s="22" t="s">
        <v>10</v>
      </c>
      <c r="U16" s="22" t="s">
        <v>11</v>
      </c>
      <c r="V16" s="24"/>
      <c r="AC16" s="15" t="e">
        <f>IF(AND($AA$20=0,$AA$21=0),"",IF(OR($W$20="",$W$21="",$AA$20=$AA$21,AND($AA$20&lt;2,$AA$21&lt;2)),"Fehler in "&amp;$X$18,IF($AA$20&gt;$AA$21,$W$20,$W$21)))</f>
        <v>#REF!</v>
      </c>
      <c r="AD16" s="13">
        <f>IF(G16&gt;G15,1,0)</f>
        <v>0</v>
      </c>
      <c r="AE16" s="13">
        <f>IF(H16&gt;H15,1,0)</f>
        <v>0</v>
      </c>
      <c r="AF16" s="13">
        <f>IF(I16&gt;I15,1,0)</f>
        <v>0</v>
      </c>
      <c r="AG16" s="13">
        <f>SUM(AD16:AF16)</f>
        <v>0</v>
      </c>
      <c r="AH16" s="24"/>
    </row>
    <row r="17" spans="18:22" ht="15.75">
      <c r="R17" s="13" t="e">
        <f>IF(#REF!&gt;#REF!,1,0)</f>
        <v>#REF!</v>
      </c>
      <c r="S17" s="13" t="e">
        <f>IF(#REF!&gt;#REF!,1,0)</f>
        <v>#REF!</v>
      </c>
      <c r="T17" s="13" t="e">
        <f>IF(#REF!&gt;#REF!,1,0)</f>
        <v>#REF!</v>
      </c>
      <c r="U17" s="13" t="e">
        <f>SUM(R17:T17)</f>
        <v>#REF!</v>
      </c>
      <c r="V17" s="24"/>
    </row>
    <row r="18" spans="1:28" ht="15.75">
      <c r="A18" s="100" t="str">
        <f>"Spiel "&amp;$Q$1&amp;"-22"</f>
        <v>Spiel D50-22</v>
      </c>
      <c r="B18" s="100"/>
      <c r="C18" s="100"/>
      <c r="D18" s="100"/>
      <c r="R18" s="13" t="e">
        <f>IF(#REF!&gt;#REF!,1,0)</f>
        <v>#REF!</v>
      </c>
      <c r="S18" s="13" t="e">
        <f>IF(#REF!&gt;#REF!,1,0)</f>
        <v>#REF!</v>
      </c>
      <c r="T18" s="13" t="e">
        <f>IF(#REF!&gt;#REF!,1,0)</f>
        <v>#REF!</v>
      </c>
      <c r="U18" s="13" t="e">
        <f>SUM(R18:T18)</f>
        <v>#REF!</v>
      </c>
      <c r="V18" s="24"/>
      <c r="X18" s="100" t="str">
        <f>A18</f>
        <v>Spiel D50-22</v>
      </c>
      <c r="Y18" s="100"/>
      <c r="Z18" s="100"/>
      <c r="AA18" s="100"/>
      <c r="AB18" s="24"/>
    </row>
    <row r="19" spans="1:28" ht="15.75">
      <c r="A19" s="23" t="s">
        <v>32</v>
      </c>
      <c r="B19" s="101" t="s">
        <v>171</v>
      </c>
      <c r="C19" s="101"/>
      <c r="D19" s="101"/>
      <c r="X19" s="22" t="s">
        <v>8</v>
      </c>
      <c r="Y19" s="22" t="s">
        <v>9</v>
      </c>
      <c r="Z19" s="22" t="s">
        <v>10</v>
      </c>
      <c r="AA19" s="22" t="s">
        <v>11</v>
      </c>
      <c r="AB19" s="24"/>
    </row>
    <row r="20" spans="1:28" ht="15.75">
      <c r="A20" s="15" t="s">
        <v>33</v>
      </c>
      <c r="B20" s="16">
        <v>6</v>
      </c>
      <c r="C20" s="16">
        <v>2</v>
      </c>
      <c r="D20" s="12"/>
      <c r="R20" s="100" t="e">
        <f>#REF!</f>
        <v>#REF!</v>
      </c>
      <c r="S20" s="100"/>
      <c r="T20" s="100"/>
      <c r="U20" s="100"/>
      <c r="V20" s="24"/>
      <c r="W20" s="15" t="e">
        <f>IF(AND($U$17=0,$U$18=0),"",IF(OR(#REF!="",#REF!="",$U$17=$U$18,AND($U$17&lt;2,$U$18&lt;2)),"Fehler in "&amp;$R$15,IF($U$17&gt;$U$18,#REF!,#REF!)))</f>
        <v>#REF!</v>
      </c>
      <c r="X20" s="13">
        <f>IF(B20&gt;B21,1,0)</f>
        <v>0</v>
      </c>
      <c r="Y20" s="13">
        <f>IF(C20&gt;C21,1,0)</f>
        <v>0</v>
      </c>
      <c r="Z20" s="13">
        <f>IF(D20&gt;D21,1,0)</f>
        <v>0</v>
      </c>
      <c r="AA20" s="13">
        <f>SUM(X20:Z20)</f>
        <v>0</v>
      </c>
      <c r="AB20" s="24"/>
    </row>
    <row r="21" spans="1:28" ht="15.75">
      <c r="A21" s="15" t="s">
        <v>34</v>
      </c>
      <c r="B21" s="16">
        <v>7</v>
      </c>
      <c r="C21" s="16">
        <v>6</v>
      </c>
      <c r="D21" s="12"/>
      <c r="R21" s="22" t="s">
        <v>8</v>
      </c>
      <c r="S21" s="22" t="s">
        <v>9</v>
      </c>
      <c r="T21" s="22" t="s">
        <v>10</v>
      </c>
      <c r="U21" s="22" t="s">
        <v>11</v>
      </c>
      <c r="V21" s="24"/>
      <c r="W21" s="15" t="e">
        <f>IF(AND($U$22=0,$U$23=0),"",IF(OR(#REF!="",#REF!="",$U$22=$U$23,AND($U$22&lt;2,$U$23&lt;2)),"Fehler in "&amp;$R$16,IF($U$22&gt;$U$23,#REF!,#REF!)))</f>
        <v>#REF!</v>
      </c>
      <c r="X21" s="13">
        <f>IF(B21&gt;B20,1,0)</f>
        <v>1</v>
      </c>
      <c r="Y21" s="13">
        <f>IF(C21&gt;C20,1,0)</f>
        <v>1</v>
      </c>
      <c r="Z21" s="13">
        <f>IF(D21&gt;D20,1,0)</f>
        <v>0</v>
      </c>
      <c r="AA21" s="13">
        <f>SUM(X21:Z21)</f>
        <v>2</v>
      </c>
      <c r="AB21" s="24"/>
    </row>
    <row r="22" spans="18:22" ht="15.75">
      <c r="R22" s="13" t="e">
        <f>IF(#REF!&gt;#REF!,1,0)</f>
        <v>#REF!</v>
      </c>
      <c r="S22" s="13" t="e">
        <f>IF(#REF!&gt;#REF!,1,0)</f>
        <v>#REF!</v>
      </c>
      <c r="T22" s="13" t="e">
        <f>IF(#REF!&gt;#REF!,1,0)</f>
        <v>#REF!</v>
      </c>
      <c r="U22" s="13" t="e">
        <f>SUM(R22:T22)</f>
        <v>#REF!</v>
      </c>
      <c r="V22" s="24"/>
    </row>
    <row r="23" spans="11:39" ht="15.75">
      <c r="K23" s="100" t="str">
        <f>"Spiel "&amp;$Q$1&amp;"-41"</f>
        <v>Spiel D50-41</v>
      </c>
      <c r="L23" s="100"/>
      <c r="M23" s="100"/>
      <c r="N23" s="100"/>
      <c r="R23" s="13" t="e">
        <f>IF(#REF!&gt;#REF!,1,0)</f>
        <v>#REF!</v>
      </c>
      <c r="S23" s="13" t="e">
        <f>IF(#REF!&gt;#REF!,1,0)</f>
        <v>#REF!</v>
      </c>
      <c r="T23" s="13" t="e">
        <f>IF(#REF!&gt;#REF!,1,0)</f>
        <v>#REF!</v>
      </c>
      <c r="U23" s="13" t="e">
        <f>SUM(R23:T23)</f>
        <v>#REF!</v>
      </c>
      <c r="V23" s="24"/>
      <c r="AJ23" s="100" t="str">
        <f>K23</f>
        <v>Spiel D50-41</v>
      </c>
      <c r="AK23" s="100"/>
      <c r="AL23" s="100"/>
      <c r="AM23" s="100"/>
    </row>
    <row r="24" spans="11:39" ht="15.75">
      <c r="K24" s="23" t="s">
        <v>179</v>
      </c>
      <c r="L24" s="101" t="s">
        <v>171</v>
      </c>
      <c r="M24" s="101"/>
      <c r="N24" s="101"/>
      <c r="AJ24" s="22" t="s">
        <v>8</v>
      </c>
      <c r="AK24" s="22" t="s">
        <v>9</v>
      </c>
      <c r="AL24" s="22" t="s">
        <v>10</v>
      </c>
      <c r="AM24" s="22" t="s">
        <v>11</v>
      </c>
    </row>
    <row r="25" spans="11:39" ht="15.75">
      <c r="K25" s="15" t="str">
        <f>F15</f>
        <v>Bärthel, Marschall</v>
      </c>
      <c r="L25" s="16">
        <v>7</v>
      </c>
      <c r="M25" s="16">
        <v>6</v>
      </c>
      <c r="N25" s="12"/>
      <c r="R25" s="100" t="e">
        <f>#REF!</f>
        <v>#REF!</v>
      </c>
      <c r="S25" s="100"/>
      <c r="T25" s="100"/>
      <c r="U25" s="100"/>
      <c r="V25" s="24"/>
      <c r="AI25" s="15" t="e">
        <f>IF(AND($AG$15=0,$AG$16=0),"",IF(OR($AC$15="",$AC$16="",$AG$15=$AG$16,AND($AG$15&lt;2,$AG$16&lt;2)),"Fehler in "&amp;$AD$13,IF($AG$15&gt;$AG$16,$AC$15,$AC$16)))</f>
        <v>#REF!</v>
      </c>
      <c r="AJ25" s="13">
        <f>IF(L25&gt;L26,1,0)</f>
        <v>1</v>
      </c>
      <c r="AK25" s="13">
        <f>IF(M25&gt;M26,1,0)</f>
        <v>1</v>
      </c>
      <c r="AL25" s="13">
        <f>IF(N25&gt;N26,1,0)</f>
        <v>0</v>
      </c>
      <c r="AM25" s="13">
        <f>SUM(AJ25:AL25)</f>
        <v>2</v>
      </c>
    </row>
    <row r="26" spans="11:39" ht="15.75">
      <c r="K26" s="15" t="str">
        <f>F36</f>
        <v>Hildmann, Rotermund</v>
      </c>
      <c r="L26" s="16">
        <v>6</v>
      </c>
      <c r="M26" s="16">
        <v>2</v>
      </c>
      <c r="N26" s="12"/>
      <c r="R26" s="22" t="s">
        <v>8</v>
      </c>
      <c r="S26" s="22" t="s">
        <v>9</v>
      </c>
      <c r="T26" s="22" t="s">
        <v>10</v>
      </c>
      <c r="U26" s="22" t="s">
        <v>11</v>
      </c>
      <c r="V26" s="24"/>
      <c r="AI26" s="15" t="e">
        <f>IF(AND($AG$35=0,$AG$36=0),"",IF(OR($AC$35="",$AC$36="",$AG$35=$AG$36,AND($AG$35&lt;2,$AG$36&lt;2)),"Fehler in "&amp;$AD$33,IF($AG$35&gt;$AG$36,$AC$35,$AC$36)))</f>
        <v>#REF!</v>
      </c>
      <c r="AJ26" s="13">
        <f>IF(L26&gt;L25,1,0)</f>
        <v>0</v>
      </c>
      <c r="AK26" s="13">
        <f>IF(M26&gt;M25,1,0)</f>
        <v>0</v>
      </c>
      <c r="AL26" s="13">
        <f>IF(N26&gt;N25,1,0)</f>
        <v>0</v>
      </c>
      <c r="AM26" s="13">
        <f>SUM(AJ26:AL26)</f>
        <v>0</v>
      </c>
    </row>
    <row r="27" spans="14:39" ht="15.75">
      <c r="N27" s="14"/>
      <c r="R27" s="13" t="e">
        <f>IF(#REF!&gt;#REF!,1,0)</f>
        <v>#REF!</v>
      </c>
      <c r="S27" s="13" t="e">
        <f>IF(#REF!&gt;#REF!,1,0)</f>
        <v>#REF!</v>
      </c>
      <c r="T27" s="13" t="e">
        <f>IF(#REF!&gt;#REF!,1,0)</f>
        <v>#REF!</v>
      </c>
      <c r="U27" s="13" t="e">
        <f>SUM(R27:T27)</f>
        <v>#REF!</v>
      </c>
      <c r="V27" s="24"/>
      <c r="AJ27" s="106" t="e">
        <f>IF(AND($AM$25=0,$AM$26=0),"",IF(OR($AI$25="",$AI$26="",$AM$25=$AM$26,AND($AM$25&lt;2,$AM$26&lt;2)),"Fehler in "&amp;$AJ$23,IF($AM$25&gt;$AM$26,$AI$25,$AI$26)))</f>
        <v>#REF!</v>
      </c>
      <c r="AK27" s="106"/>
      <c r="AL27" s="106"/>
      <c r="AM27" s="106"/>
    </row>
    <row r="28" spans="1:28" ht="15.75">
      <c r="A28" s="100" t="str">
        <f>"Spiel "&amp;$Q$1&amp;"-23"</f>
        <v>Spiel D50-23</v>
      </c>
      <c r="B28" s="100"/>
      <c r="C28" s="100"/>
      <c r="D28" s="100"/>
      <c r="K28" s="100" t="s">
        <v>4</v>
      </c>
      <c r="L28" s="100"/>
      <c r="M28" s="100"/>
      <c r="N28" s="100"/>
      <c r="R28" s="13" t="e">
        <f>IF(#REF!&gt;#REF!,1,0)</f>
        <v>#REF!</v>
      </c>
      <c r="S28" s="13" t="e">
        <f>IF(#REF!&gt;#REF!,1,0)</f>
        <v>#REF!</v>
      </c>
      <c r="T28" s="13" t="e">
        <f>IF(#REF!&gt;#REF!,1,0)</f>
        <v>#REF!</v>
      </c>
      <c r="U28" s="13" t="e">
        <f>SUM(R28:T28)</f>
        <v>#REF!</v>
      </c>
      <c r="V28" s="24"/>
      <c r="X28" s="100" t="str">
        <f>A28</f>
        <v>Spiel D50-23</v>
      </c>
      <c r="Y28" s="100"/>
      <c r="Z28" s="100"/>
      <c r="AA28" s="100"/>
      <c r="AB28" s="24"/>
    </row>
    <row r="29" spans="1:28" ht="15.75">
      <c r="A29" s="23" t="s">
        <v>35</v>
      </c>
      <c r="B29" s="101" t="s">
        <v>170</v>
      </c>
      <c r="C29" s="101"/>
      <c r="D29" s="101"/>
      <c r="K29" s="106" t="str">
        <f>K25</f>
        <v>Bärthel, Marschall</v>
      </c>
      <c r="L29" s="106"/>
      <c r="M29" s="106"/>
      <c r="N29" s="106"/>
      <c r="X29" s="22" t="s">
        <v>8</v>
      </c>
      <c r="Y29" s="22" t="s">
        <v>9</v>
      </c>
      <c r="Z29" s="22" t="s">
        <v>10</v>
      </c>
      <c r="AA29" s="22" t="s">
        <v>11</v>
      </c>
      <c r="AB29" s="24"/>
    </row>
    <row r="30" spans="1:28" ht="15.75">
      <c r="A30" s="15" t="s">
        <v>36</v>
      </c>
      <c r="B30" s="16">
        <v>1</v>
      </c>
      <c r="C30" s="16">
        <v>3</v>
      </c>
      <c r="D30" s="12"/>
      <c r="K30" s="103"/>
      <c r="L30" s="103"/>
      <c r="M30" s="103"/>
      <c r="N30" s="103"/>
      <c r="R30" s="100" t="e">
        <f>#REF!</f>
        <v>#REF!</v>
      </c>
      <c r="S30" s="100"/>
      <c r="T30" s="100"/>
      <c r="U30" s="100"/>
      <c r="V30" s="24"/>
      <c r="W30" s="15" t="e">
        <f>IF(AND($U$27=0,$U$28=0),"",IF(OR(#REF!="",#REF!="",$U$27=$U$28,AND($U$27&lt;2,$U$28&lt;2)),"Fehler in "&amp;$R$25,IF($U$27&gt;$U$28,#REF!,#REF!)))</f>
        <v>#REF!</v>
      </c>
      <c r="X30" s="13">
        <f>IF(B30&gt;B31,1,0)</f>
        <v>0</v>
      </c>
      <c r="Y30" s="13">
        <f>IF(C30&gt;C31,1,0)</f>
        <v>0</v>
      </c>
      <c r="Z30" s="13">
        <f>IF(D30&gt;D31,1,0)</f>
        <v>0</v>
      </c>
      <c r="AA30" s="13">
        <f>SUM(X30:Z30)</f>
        <v>0</v>
      </c>
      <c r="AB30" s="24"/>
    </row>
    <row r="31" spans="1:28" ht="15.75">
      <c r="A31" s="15" t="s">
        <v>90</v>
      </c>
      <c r="B31" s="16">
        <v>6</v>
      </c>
      <c r="C31" s="16">
        <v>6</v>
      </c>
      <c r="D31" s="12"/>
      <c r="K31" s="26"/>
      <c r="L31" s="105"/>
      <c r="M31" s="105"/>
      <c r="N31" s="105"/>
      <c r="R31" s="22" t="s">
        <v>8</v>
      </c>
      <c r="S31" s="22" t="s">
        <v>9</v>
      </c>
      <c r="T31" s="22" t="s">
        <v>10</v>
      </c>
      <c r="U31" s="22" t="s">
        <v>11</v>
      </c>
      <c r="V31" s="24"/>
      <c r="W31" s="15" t="e">
        <f>IF(AND(U32=0,U33=0),"",IF(OR(#REF!="",#REF!="",U32=U33,AND(U32&lt;2,U33&lt;2)),"Fehler in "&amp;R26,IF(U32&gt;U33,#REF!,#REF!)))</f>
        <v>#REF!</v>
      </c>
      <c r="X31" s="13">
        <f>IF(B31&gt;B30,1,0)</f>
        <v>1</v>
      </c>
      <c r="Y31" s="13">
        <f>IF(C31&gt;C30,1,0)</f>
        <v>1</v>
      </c>
      <c r="Z31" s="13">
        <f>IF(D31&gt;D30,1,0)</f>
        <v>0</v>
      </c>
      <c r="AA31" s="13">
        <f>SUM(X31:Z31)</f>
        <v>2</v>
      </c>
      <c r="AB31" s="24"/>
    </row>
    <row r="32" spans="11:22" ht="15.75">
      <c r="K32" s="20"/>
      <c r="L32" s="20"/>
      <c r="M32" s="20"/>
      <c r="N32" s="21"/>
      <c r="R32" s="13" t="e">
        <f>IF(#REF!&gt;#REF!,1,0)</f>
        <v>#REF!</v>
      </c>
      <c r="S32" s="13" t="e">
        <f>IF(#REF!&gt;#REF!,1,0)</f>
        <v>#REF!</v>
      </c>
      <c r="T32" s="13" t="e">
        <f>IF(#REF!&gt;#REF!,1,0)</f>
        <v>#REF!</v>
      </c>
      <c r="U32" s="13" t="e">
        <f>SUM(R32:T32)</f>
        <v>#REF!</v>
      </c>
      <c r="V32" s="24"/>
    </row>
    <row r="33" spans="6:34" ht="15.75">
      <c r="F33" s="100" t="str">
        <f>"Spiel "&amp;$Q$1&amp;"-32"</f>
        <v>Spiel D50-32</v>
      </c>
      <c r="G33" s="100"/>
      <c r="H33" s="100"/>
      <c r="I33" s="100"/>
      <c r="K33" s="20"/>
      <c r="L33" s="20"/>
      <c r="M33" s="20"/>
      <c r="N33" s="21"/>
      <c r="R33" s="13" t="e">
        <f>IF(#REF!&gt;#REF!,1,0)</f>
        <v>#REF!</v>
      </c>
      <c r="S33" s="13" t="e">
        <f>IF(#REF!&gt;#REF!,1,0)</f>
        <v>#REF!</v>
      </c>
      <c r="T33" s="13" t="e">
        <f>IF(#REF!&gt;#REF!,1,0)</f>
        <v>#REF!</v>
      </c>
      <c r="U33" s="13" t="e">
        <f>SUM(R33:T33)</f>
        <v>#REF!</v>
      </c>
      <c r="V33" s="24"/>
      <c r="AD33" s="100" t="str">
        <f>F33</f>
        <v>Spiel D50-32</v>
      </c>
      <c r="AE33" s="100"/>
      <c r="AF33" s="100"/>
      <c r="AG33" s="100"/>
      <c r="AH33" s="24"/>
    </row>
    <row r="34" spans="6:34" ht="15.75">
      <c r="F34" s="23" t="s">
        <v>178</v>
      </c>
      <c r="G34" s="101" t="s">
        <v>170</v>
      </c>
      <c r="H34" s="101"/>
      <c r="I34" s="101"/>
      <c r="K34" s="20"/>
      <c r="L34" s="20"/>
      <c r="M34" s="20"/>
      <c r="N34" s="8"/>
      <c r="AD34" s="22" t="s">
        <v>8</v>
      </c>
      <c r="AE34" s="22" t="s">
        <v>9</v>
      </c>
      <c r="AF34" s="22" t="s">
        <v>10</v>
      </c>
      <c r="AG34" s="22" t="s">
        <v>11</v>
      </c>
      <c r="AH34" s="24"/>
    </row>
    <row r="35" spans="6:34" ht="15.75">
      <c r="F35" s="28" t="s">
        <v>90</v>
      </c>
      <c r="G35" s="16">
        <v>2</v>
      </c>
      <c r="H35" s="16">
        <v>1</v>
      </c>
      <c r="I35" s="12"/>
      <c r="R35" s="100" t="e">
        <f>#REF!</f>
        <v>#REF!</v>
      </c>
      <c r="S35" s="100"/>
      <c r="T35" s="100"/>
      <c r="U35" s="100"/>
      <c r="V35" s="24"/>
      <c r="AC35" s="15" t="e">
        <f>IF(AND($AA$30=0,$AA$31=0),"",IF(OR($W$30="",$W$31="",$AA$30=$AA$31,AND($AA$30&lt;2,$AA$31&lt;2)),"Fehler in "&amp;$X$28,IF($AA$30&gt;$AA$31,$W$30,$W$31)))</f>
        <v>#REF!</v>
      </c>
      <c r="AD35" s="13">
        <f>IF(G35&gt;G36,1,0)</f>
        <v>0</v>
      </c>
      <c r="AE35" s="13">
        <f>IF(H35&gt;H36,1,0)</f>
        <v>0</v>
      </c>
      <c r="AF35" s="13">
        <f>IF(I35&gt;I36,1,0)</f>
        <v>0</v>
      </c>
      <c r="AG35" s="13">
        <f>SUM(AD35:AF35)</f>
        <v>0</v>
      </c>
      <c r="AH35" s="24"/>
    </row>
    <row r="36" spans="6:34" ht="15.75">
      <c r="F36" s="28" t="s">
        <v>37</v>
      </c>
      <c r="G36" s="16">
        <v>6</v>
      </c>
      <c r="H36" s="16">
        <v>6</v>
      </c>
      <c r="I36" s="12"/>
      <c r="R36" s="22" t="s">
        <v>8</v>
      </c>
      <c r="S36" s="22" t="s">
        <v>9</v>
      </c>
      <c r="T36" s="22" t="s">
        <v>10</v>
      </c>
      <c r="U36" s="22" t="s">
        <v>11</v>
      </c>
      <c r="V36" s="24"/>
      <c r="AC36" s="15">
        <f>IF(AND($AA$40=0,$AA$41=0),"",IF(OR($W$40="",$W$41="",$AA$40=$AA$41,AND($AA$40&lt;2,$AA$41&lt;2)),"Fehler in "&amp;$X$38,IF($AA$40&gt;$AA$41,$W$40,$W$41)))</f>
      </c>
      <c r="AD36" s="13">
        <f>IF(G36&gt;G35,1,0)</f>
        <v>1</v>
      </c>
      <c r="AE36" s="13">
        <f>IF(H36&gt;H35,1,0)</f>
        <v>1</v>
      </c>
      <c r="AF36" s="13">
        <f>IF(I36&gt;I35,1,0)</f>
        <v>0</v>
      </c>
      <c r="AG36" s="13">
        <f>SUM(AD36:AF36)</f>
        <v>2</v>
      </c>
      <c r="AH36" s="24"/>
    </row>
    <row r="37" spans="18:22" ht="15.75">
      <c r="R37" s="13" t="e">
        <f>IF(#REF!&gt;#REF!,1,0)</f>
        <v>#REF!</v>
      </c>
      <c r="S37" s="13" t="e">
        <f>IF(#REF!&gt;#REF!,1,0)</f>
        <v>#REF!</v>
      </c>
      <c r="T37" s="13" t="e">
        <f>IF(#REF!&gt;#REF!,1,0)</f>
        <v>#REF!</v>
      </c>
      <c r="U37" s="13" t="e">
        <f>SUM(R37:T37)</f>
        <v>#REF!</v>
      </c>
      <c r="V37" s="24"/>
    </row>
    <row r="38" spans="1:28" ht="15.75">
      <c r="A38" s="100" t="str">
        <f>"Spiel "&amp;$Q$1&amp;"-24"</f>
        <v>Spiel D50-24</v>
      </c>
      <c r="B38" s="100"/>
      <c r="C38" s="100"/>
      <c r="D38" s="100"/>
      <c r="R38" s="13" t="e">
        <f>IF(#REF!&gt;#REF!,1,0)</f>
        <v>#REF!</v>
      </c>
      <c r="S38" s="13" t="e">
        <f>IF(#REF!&gt;#REF!,1,0)</f>
        <v>#REF!</v>
      </c>
      <c r="T38" s="13" t="e">
        <f>IF(#REF!&gt;#REF!,1,0)</f>
        <v>#REF!</v>
      </c>
      <c r="U38" s="13" t="e">
        <f>SUM(R38:T38)</f>
        <v>#REF!</v>
      </c>
      <c r="V38" s="24"/>
      <c r="X38" s="100" t="str">
        <f>A38</f>
        <v>Spiel D50-24</v>
      </c>
      <c r="Y38" s="100"/>
      <c r="Z38" s="100"/>
      <c r="AA38" s="100"/>
      <c r="AB38" s="24"/>
    </row>
    <row r="39" spans="1:28" ht="15.75">
      <c r="A39" s="23" t="s">
        <v>29</v>
      </c>
      <c r="B39" s="101" t="s">
        <v>3</v>
      </c>
      <c r="C39" s="101"/>
      <c r="D39" s="101"/>
      <c r="X39" s="22" t="s">
        <v>8</v>
      </c>
      <c r="Y39" s="22" t="s">
        <v>9</v>
      </c>
      <c r="Z39" s="22" t="s">
        <v>10</v>
      </c>
      <c r="AA39" s="22" t="s">
        <v>11</v>
      </c>
      <c r="AB39" s="24"/>
    </row>
    <row r="40" spans="1:28" ht="15.75">
      <c r="A40" s="15" t="s">
        <v>37</v>
      </c>
      <c r="B40" s="16"/>
      <c r="C40" s="16"/>
      <c r="D40" s="12"/>
      <c r="R40" s="100" t="e">
        <f>#REF!</f>
        <v>#REF!</v>
      </c>
      <c r="S40" s="100"/>
      <c r="T40" s="100"/>
      <c r="U40" s="100"/>
      <c r="V40" s="24"/>
      <c r="W40" s="15" t="e">
        <f>IF(AND($U$37=0,$U$38=0),"",IF(OR(#REF!="",#REF!="",$U$37=$U$38,AND($U$37&lt;2,$U$38&lt;2)),"Fehler in "&amp;$R$35,IF($U$37&gt;$U$38,#REF!,#REF!)))</f>
        <v>#REF!</v>
      </c>
      <c r="X40" s="13">
        <f>IF(B40&gt;B41,1,0)</f>
        <v>0</v>
      </c>
      <c r="Y40" s="13">
        <f>IF(C40&gt;C41,1,0)</f>
        <v>0</v>
      </c>
      <c r="Z40" s="13">
        <f>IF(D40&gt;D41,1,0)</f>
        <v>0</v>
      </c>
      <c r="AA40" s="13">
        <f>SUM(X40:Z40)</f>
        <v>0</v>
      </c>
      <c r="AB40" s="24"/>
    </row>
    <row r="41" spans="1:28" ht="15.75">
      <c r="A41" s="97" t="s">
        <v>206</v>
      </c>
      <c r="B41" s="16"/>
      <c r="C41" s="16"/>
      <c r="D41" s="12"/>
      <c r="R41" s="22" t="s">
        <v>8</v>
      </c>
      <c r="S41" s="22" t="s">
        <v>9</v>
      </c>
      <c r="T41" s="22" t="s">
        <v>10</v>
      </c>
      <c r="U41" s="22" t="s">
        <v>11</v>
      </c>
      <c r="V41" s="24"/>
      <c r="W41" s="15" t="e">
        <f>IF(AND($U$42=0,$U$43=0),"",IF(OR(#REF!="",#REF!="",$U$42=$U$43,AND($U$42&lt;2,$U$43&lt;2)),"Fehler in "&amp;$R$36,IF($U$42&gt;$U$43,#REF!,#REF!)))</f>
        <v>#REF!</v>
      </c>
      <c r="X41" s="13">
        <f>IF(B41&gt;B40,1,0)</f>
        <v>0</v>
      </c>
      <c r="Y41" s="13">
        <f>IF(C41&gt;C40,1,0)</f>
        <v>0</v>
      </c>
      <c r="Z41" s="13">
        <f>IF(D41&gt;D40,1,0)</f>
        <v>0</v>
      </c>
      <c r="AA41" s="13">
        <f>SUM(X41:Z41)</f>
        <v>0</v>
      </c>
      <c r="AB41" s="24"/>
    </row>
    <row r="42" spans="18:22" ht="15.75">
      <c r="R42" s="13" t="e">
        <f>IF(#REF!&gt;#REF!,1,0)</f>
        <v>#REF!</v>
      </c>
      <c r="S42" s="13" t="e">
        <f>IF(#REF!&gt;#REF!,1,0)</f>
        <v>#REF!</v>
      </c>
      <c r="T42" s="13" t="e">
        <f>IF(#REF!&gt;#REF!,1,0)</f>
        <v>#REF!</v>
      </c>
      <c r="U42" s="13" t="e">
        <f>SUM(R42:T42)</f>
        <v>#REF!</v>
      </c>
      <c r="V42" s="24"/>
    </row>
    <row r="43" spans="18:22" ht="15.75">
      <c r="R43" s="13" t="e">
        <f>IF(#REF!&gt;#REF!,1,0)</f>
        <v>#REF!</v>
      </c>
      <c r="S43" s="13" t="e">
        <f>IF(#REF!&gt;#REF!,1,0)</f>
        <v>#REF!</v>
      </c>
      <c r="T43" s="13" t="e">
        <f>IF(#REF!&gt;#REF!,1,0)</f>
        <v>#REF!</v>
      </c>
      <c r="U43" s="13" t="e">
        <f>SUM(R43:T43)</f>
        <v>#REF!</v>
      </c>
      <c r="V43" s="24"/>
    </row>
  </sheetData>
  <sheetProtection/>
  <mergeCells count="46">
    <mergeCell ref="A3:D3"/>
    <mergeCell ref="F3:I3"/>
    <mergeCell ref="K3:N3"/>
    <mergeCell ref="R3:U3"/>
    <mergeCell ref="A1:N1"/>
    <mergeCell ref="X3:AA3"/>
    <mergeCell ref="AD3:AG3"/>
    <mergeCell ref="AJ3:AM3"/>
    <mergeCell ref="R4:U4"/>
    <mergeCell ref="X4:AA4"/>
    <mergeCell ref="AD4:AG4"/>
    <mergeCell ref="AJ4:AM4"/>
    <mergeCell ref="R5:U5"/>
    <mergeCell ref="A8:D8"/>
    <mergeCell ref="X8:AA8"/>
    <mergeCell ref="B9:D9"/>
    <mergeCell ref="R10:U10"/>
    <mergeCell ref="F13:I13"/>
    <mergeCell ref="AD13:AG13"/>
    <mergeCell ref="G14:I14"/>
    <mergeCell ref="R15:U15"/>
    <mergeCell ref="A18:D18"/>
    <mergeCell ref="X18:AA18"/>
    <mergeCell ref="B19:D19"/>
    <mergeCell ref="R20:U20"/>
    <mergeCell ref="K23:N23"/>
    <mergeCell ref="AJ23:AM23"/>
    <mergeCell ref="L24:N24"/>
    <mergeCell ref="R25:U25"/>
    <mergeCell ref="AJ27:AM27"/>
    <mergeCell ref="A28:D28"/>
    <mergeCell ref="K28:N28"/>
    <mergeCell ref="X28:AA28"/>
    <mergeCell ref="B29:D29"/>
    <mergeCell ref="K29:N29"/>
    <mergeCell ref="K30:N30"/>
    <mergeCell ref="R30:U30"/>
    <mergeCell ref="B39:D39"/>
    <mergeCell ref="R40:U40"/>
    <mergeCell ref="L31:N31"/>
    <mergeCell ref="F33:I33"/>
    <mergeCell ref="AD33:AG33"/>
    <mergeCell ref="G34:I34"/>
    <mergeCell ref="R35:U35"/>
    <mergeCell ref="A38:D38"/>
    <mergeCell ref="X38:AA38"/>
  </mergeCells>
  <dataValidations count="1">
    <dataValidation type="textLength" operator="equal" allowBlank="1" showInputMessage="1" showErrorMessage="1" sqref="R1:AM65536 Q2:Q65536">
      <formula1>0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2" r:id="rId4"/>
  <headerFooter alignWithMargins="0">
    <oddHeader>&amp;L15. Kästorf Open&amp;RStand: &amp;D, &amp;T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zoomScale="50" zoomScaleNormal="50" zoomScalePageLayoutView="0" workbookViewId="0" topLeftCell="A1">
      <selection activeCell="A1" sqref="A1:N41"/>
    </sheetView>
  </sheetViews>
  <sheetFormatPr defaultColWidth="9.140625" defaultRowHeight="15" outlineLevelCol="1"/>
  <cols>
    <col min="1" max="1" width="29.57421875" style="14" customWidth="1"/>
    <col min="2" max="3" width="2.7109375" style="14" customWidth="1"/>
    <col min="4" max="4" width="2.7109375" style="4" customWidth="1"/>
    <col min="5" max="5" width="25.7109375" style="14" customWidth="1"/>
    <col min="6" max="6" width="22.57421875" style="14" customWidth="1"/>
    <col min="7" max="8" width="2.7109375" style="14" customWidth="1"/>
    <col min="9" max="9" width="2.7109375" style="4" customWidth="1"/>
    <col min="10" max="10" width="25.7109375" style="14" customWidth="1"/>
    <col min="11" max="11" width="18.7109375" style="14" customWidth="1"/>
    <col min="12" max="13" width="2.7109375" style="14" customWidth="1"/>
    <col min="14" max="14" width="2.7109375" style="4" customWidth="1"/>
    <col min="15" max="16" width="9.140625" style="14" customWidth="1"/>
    <col min="17" max="17" width="15.00390625" style="14" customWidth="1"/>
    <col min="18" max="22" width="8.140625" style="14" hidden="1" customWidth="1" outlineLevel="1"/>
    <col min="23" max="23" width="9.8515625" style="14" hidden="1" customWidth="1" outlineLevel="1"/>
    <col min="24" max="28" width="8.140625" style="14" hidden="1" customWidth="1" outlineLevel="1"/>
    <col min="29" max="29" width="11.00390625" style="14" hidden="1" customWidth="1" outlineLevel="1"/>
    <col min="30" max="34" width="8.140625" style="14" hidden="1" customWidth="1" outlineLevel="1"/>
    <col min="35" max="35" width="9.8515625" style="14" hidden="1" customWidth="1" outlineLevel="1"/>
    <col min="36" max="39" width="8.140625" style="14" hidden="1" customWidth="1" outlineLevel="1"/>
    <col min="40" max="40" width="9.140625" style="14" customWidth="1" collapsed="1"/>
    <col min="41" max="16384" width="9.140625" style="14" customWidth="1"/>
  </cols>
  <sheetData>
    <row r="1" spans="1:17" s="1" customFormat="1" ht="26.2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1" t="s">
        <v>2</v>
      </c>
      <c r="Q1" s="1" t="s">
        <v>39</v>
      </c>
    </row>
    <row r="2" spans="4:14" s="1" customFormat="1" ht="24" customHeight="1">
      <c r="D2" s="2"/>
      <c r="I2" s="2"/>
      <c r="N2" s="2"/>
    </row>
    <row r="3" spans="1:39" s="2" customFormat="1" ht="15.75">
      <c r="A3" s="99" t="s">
        <v>207</v>
      </c>
      <c r="B3" s="99"/>
      <c r="C3" s="99"/>
      <c r="D3" s="99"/>
      <c r="E3" s="3"/>
      <c r="F3" s="99" t="s">
        <v>0</v>
      </c>
      <c r="G3" s="99"/>
      <c r="H3" s="99"/>
      <c r="I3" s="99"/>
      <c r="J3" s="3"/>
      <c r="K3" s="99" t="s">
        <v>1</v>
      </c>
      <c r="L3" s="99"/>
      <c r="M3" s="99"/>
      <c r="N3" s="99"/>
      <c r="Q3" s="4" t="s">
        <v>7</v>
      </c>
      <c r="R3" s="103" t="e">
        <f>#REF!</f>
        <v>#REF!</v>
      </c>
      <c r="S3" s="103"/>
      <c r="T3" s="103"/>
      <c r="U3" s="103"/>
      <c r="V3" s="24"/>
      <c r="W3" s="4"/>
      <c r="X3" s="104" t="str">
        <f>A3</f>
        <v>Viertelfinale</v>
      </c>
      <c r="Y3" s="104"/>
      <c r="Z3" s="104"/>
      <c r="AA3" s="104"/>
      <c r="AB3" s="25"/>
      <c r="AC3" s="4"/>
      <c r="AD3" s="104" t="str">
        <f>F3</f>
        <v>Halbfinale</v>
      </c>
      <c r="AE3" s="104"/>
      <c r="AF3" s="104"/>
      <c r="AG3" s="104"/>
      <c r="AH3" s="25"/>
      <c r="AI3" s="4"/>
      <c r="AJ3" s="104" t="str">
        <f>K3</f>
        <v>Finale</v>
      </c>
      <c r="AK3" s="104"/>
      <c r="AL3" s="104"/>
      <c r="AM3" s="104"/>
    </row>
    <row r="4" spans="1:39" s="4" customFormat="1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R4" s="102"/>
      <c r="S4" s="102"/>
      <c r="T4" s="102"/>
      <c r="U4" s="102"/>
      <c r="V4" s="24"/>
      <c r="X4" s="104"/>
      <c r="Y4" s="104"/>
      <c r="Z4" s="104"/>
      <c r="AA4" s="104"/>
      <c r="AB4" s="25"/>
      <c r="AD4" s="104"/>
      <c r="AE4" s="104"/>
      <c r="AF4" s="104"/>
      <c r="AG4" s="104"/>
      <c r="AH4" s="25"/>
      <c r="AJ4" s="104"/>
      <c r="AK4" s="104"/>
      <c r="AL4" s="104"/>
      <c r="AM4" s="104"/>
    </row>
    <row r="5" spans="1:22" s="4" customFormat="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R5" s="100" t="e">
        <f>#REF!</f>
        <v>#REF!</v>
      </c>
      <c r="S5" s="100"/>
      <c r="T5" s="100"/>
      <c r="U5" s="100"/>
      <c r="V5" s="24"/>
    </row>
    <row r="6" spans="1:22" s="4" customFormat="1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R6" s="22" t="s">
        <v>8</v>
      </c>
      <c r="S6" s="22" t="s">
        <v>9</v>
      </c>
      <c r="T6" s="22" t="s">
        <v>10</v>
      </c>
      <c r="U6" s="22" t="s">
        <v>11</v>
      </c>
      <c r="V6" s="24"/>
    </row>
    <row r="7" spans="1:22" s="4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R7" s="13" t="e">
        <f>IF(#REF!&gt;#REF!,1,0)</f>
        <v>#REF!</v>
      </c>
      <c r="S7" s="13" t="e">
        <f>IF(#REF!&gt;#REF!,1,0)</f>
        <v>#REF!</v>
      </c>
      <c r="T7" s="13" t="e">
        <f>IF(#REF!&gt;#REF!,1,0)</f>
        <v>#REF!</v>
      </c>
      <c r="U7" s="13" t="e">
        <f>SUM(R7:T7)</f>
        <v>#REF!</v>
      </c>
      <c r="V7" s="24"/>
    </row>
    <row r="8" spans="1:28" s="4" customFormat="1" ht="15.75">
      <c r="A8" s="100" t="str">
        <f>"Spiel "&amp;$Q$1&amp;"-21"</f>
        <v>Spiel H30_40-21</v>
      </c>
      <c r="B8" s="100"/>
      <c r="C8" s="100"/>
      <c r="D8" s="100"/>
      <c r="E8" s="7"/>
      <c r="F8" s="7"/>
      <c r="G8" s="7"/>
      <c r="H8" s="7"/>
      <c r="I8" s="7"/>
      <c r="J8" s="7"/>
      <c r="K8" s="7"/>
      <c r="L8" s="7"/>
      <c r="M8" s="7"/>
      <c r="N8" s="7"/>
      <c r="R8" s="13" t="e">
        <f>IF(#REF!&gt;#REF!,1,0)</f>
        <v>#REF!</v>
      </c>
      <c r="S8" s="13" t="e">
        <f>IF(#REF!&gt;#REF!,1,0)</f>
        <v>#REF!</v>
      </c>
      <c r="T8" s="13" t="e">
        <f>IF(#REF!&gt;#REF!,1,0)</f>
        <v>#REF!</v>
      </c>
      <c r="U8" s="13" t="e">
        <f>SUM(R8:T8)</f>
        <v>#REF!</v>
      </c>
      <c r="V8" s="24"/>
      <c r="X8" s="100" t="str">
        <f>A8</f>
        <v>Spiel H30_40-21</v>
      </c>
      <c r="Y8" s="100"/>
      <c r="Z8" s="100"/>
      <c r="AA8" s="100"/>
      <c r="AB8" s="24"/>
    </row>
    <row r="9" spans="1:28" s="4" customFormat="1" ht="15.75">
      <c r="A9" s="23" t="s">
        <v>29</v>
      </c>
      <c r="B9" s="101" t="s">
        <v>3</v>
      </c>
      <c r="C9" s="101"/>
      <c r="D9" s="101"/>
      <c r="E9" s="7"/>
      <c r="F9" s="7"/>
      <c r="G9" s="7"/>
      <c r="H9" s="7"/>
      <c r="I9" s="7"/>
      <c r="J9" s="7"/>
      <c r="K9" s="7"/>
      <c r="L9" s="7"/>
      <c r="M9" s="7"/>
      <c r="N9" s="7"/>
      <c r="X9" s="22" t="s">
        <v>8</v>
      </c>
      <c r="Y9" s="22" t="s">
        <v>9</v>
      </c>
      <c r="Z9" s="22" t="s">
        <v>10</v>
      </c>
      <c r="AA9" s="22" t="s">
        <v>11</v>
      </c>
      <c r="AB9" s="24"/>
    </row>
    <row r="10" spans="1:28" s="4" customFormat="1" ht="15.75">
      <c r="A10" s="15" t="s">
        <v>40</v>
      </c>
      <c r="B10" s="16"/>
      <c r="C10" s="16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R10" s="100" t="e">
        <f>#REF!</f>
        <v>#REF!</v>
      </c>
      <c r="S10" s="100"/>
      <c r="T10" s="100"/>
      <c r="U10" s="100"/>
      <c r="V10" s="24"/>
      <c r="W10" s="15" t="e">
        <f>IF(AND($U$7=0,$U$8=0),"",IF(OR(#REF!="",#REF!="",$U$7=$U$8,AND($U$7&lt;2,$U$8&lt;2)),"Fehler in "&amp;$R$5,IF($U$7&gt;$U$8,#REF!,#REF!)))</f>
        <v>#REF!</v>
      </c>
      <c r="X10" s="13">
        <f>IF(B10&gt;B11,1,0)</f>
        <v>0</v>
      </c>
      <c r="Y10" s="13">
        <f>IF(C10&gt;C11,1,0)</f>
        <v>0</v>
      </c>
      <c r="Z10" s="13">
        <f>IF(D10&gt;D11,1,0)</f>
        <v>0</v>
      </c>
      <c r="AA10" s="13">
        <f>SUM(X10:Z10)</f>
        <v>0</v>
      </c>
      <c r="AB10" s="24"/>
    </row>
    <row r="11" spans="1:28" s="4" customFormat="1" ht="15.75">
      <c r="A11" s="97" t="s">
        <v>206</v>
      </c>
      <c r="B11" s="16"/>
      <c r="C11" s="16"/>
      <c r="D11" s="12"/>
      <c r="E11" s="7"/>
      <c r="F11" s="7"/>
      <c r="G11" s="7"/>
      <c r="H11" s="7"/>
      <c r="I11" s="7"/>
      <c r="J11" s="7"/>
      <c r="K11" s="7"/>
      <c r="L11" s="7"/>
      <c r="M11" s="7"/>
      <c r="N11" s="7"/>
      <c r="R11" s="22" t="s">
        <v>8</v>
      </c>
      <c r="S11" s="22" t="s">
        <v>9</v>
      </c>
      <c r="T11" s="22" t="s">
        <v>10</v>
      </c>
      <c r="U11" s="22" t="s">
        <v>11</v>
      </c>
      <c r="V11" s="24"/>
      <c r="W11" s="15" t="e">
        <f>IF(AND($U$12=0,$U$13=0),"",IF(OR(#REF!="",#REF!="",$U$12=$U$13,AND($U$12&lt;2,$U$13&lt;2)),"Fehler in "&amp;$R$6,IF($U$12&gt;$U$13,#REF!,#REF!)))</f>
        <v>#REF!</v>
      </c>
      <c r="X11" s="13">
        <f>IF(B11&gt;B10,1,0)</f>
        <v>0</v>
      </c>
      <c r="Y11" s="13">
        <f>IF(C11&gt;C10,1,0)</f>
        <v>0</v>
      </c>
      <c r="Z11" s="13">
        <f>IF(D11&gt;D10,1,0)</f>
        <v>0</v>
      </c>
      <c r="AA11" s="13">
        <f>SUM(X11:Z11)</f>
        <v>0</v>
      </c>
      <c r="AB11" s="24"/>
    </row>
    <row r="12" spans="1:22" s="4" customFormat="1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R12" s="13" t="e">
        <f>IF(#REF!&gt;#REF!,1,0)</f>
        <v>#REF!</v>
      </c>
      <c r="S12" s="13" t="e">
        <f>IF(#REF!&gt;#REF!,1,0)</f>
        <v>#REF!</v>
      </c>
      <c r="T12" s="13" t="e">
        <f>IF(#REF!&gt;#REF!,1,0)</f>
        <v>#REF!</v>
      </c>
      <c r="U12" s="13" t="e">
        <f>SUM(R12:T12)</f>
        <v>#REF!</v>
      </c>
      <c r="V12" s="24"/>
    </row>
    <row r="13" spans="6:34" ht="15.75">
      <c r="F13" s="100" t="str">
        <f>"Spiel "&amp;$Q$1&amp;"-31"</f>
        <v>Spiel H30_40-31</v>
      </c>
      <c r="G13" s="100"/>
      <c r="H13" s="100"/>
      <c r="I13" s="100"/>
      <c r="R13" s="13" t="e">
        <f>IF(#REF!&gt;#REF!,1,0)</f>
        <v>#REF!</v>
      </c>
      <c r="S13" s="13" t="e">
        <f>IF(#REF!&gt;#REF!,1,0)</f>
        <v>#REF!</v>
      </c>
      <c r="T13" s="13" t="e">
        <f>IF(#REF!&gt;#REF!,1,0)</f>
        <v>#REF!</v>
      </c>
      <c r="U13" s="13" t="e">
        <f>SUM(R13:T13)</f>
        <v>#REF!</v>
      </c>
      <c r="V13" s="24"/>
      <c r="AD13" s="100" t="str">
        <f>F13</f>
        <v>Spiel H30_40-31</v>
      </c>
      <c r="AE13" s="100"/>
      <c r="AF13" s="100"/>
      <c r="AG13" s="100"/>
      <c r="AH13" s="24"/>
    </row>
    <row r="14" spans="6:34" ht="15.75">
      <c r="F14" s="23" t="s">
        <v>176</v>
      </c>
      <c r="G14" s="101" t="s">
        <v>168</v>
      </c>
      <c r="H14" s="101"/>
      <c r="I14" s="101"/>
      <c r="AD14" s="22" t="s">
        <v>8</v>
      </c>
      <c r="AE14" s="22" t="s">
        <v>9</v>
      </c>
      <c r="AF14" s="22" t="s">
        <v>10</v>
      </c>
      <c r="AG14" s="22" t="s">
        <v>11</v>
      </c>
      <c r="AH14" s="24"/>
    </row>
    <row r="15" spans="6:34" ht="15.75">
      <c r="F15" s="15" t="s">
        <v>41</v>
      </c>
      <c r="G15" s="16">
        <v>7</v>
      </c>
      <c r="H15" s="16">
        <v>6</v>
      </c>
      <c r="I15" s="12"/>
      <c r="R15" s="100" t="e">
        <f>#REF!</f>
        <v>#REF!</v>
      </c>
      <c r="S15" s="100"/>
      <c r="T15" s="100"/>
      <c r="U15" s="100"/>
      <c r="V15" s="24"/>
      <c r="AC15" s="15">
        <f>IF(AND($AA$10=0,$AA$11=0),"",IF(OR($W$10="",$W$11="",$AA$10=$AA$11,AND($AA$10&lt;2,$AA$11&lt;2)),"Fehler in "&amp;$X$8,IF($AA$10&gt;$AA$11,$W$10,$W$11)))</f>
      </c>
      <c r="AD15" s="13">
        <f>IF(G15&gt;G16,1,0)</f>
        <v>1</v>
      </c>
      <c r="AE15" s="13">
        <f>IF(H15&gt;H16,1,0)</f>
        <v>1</v>
      </c>
      <c r="AF15" s="13">
        <f>IF(I15&gt;I16,1,0)</f>
        <v>0</v>
      </c>
      <c r="AG15" s="13">
        <f>SUM(AD15:AF15)</f>
        <v>2</v>
      </c>
      <c r="AH15" s="24"/>
    </row>
    <row r="16" spans="6:34" ht="15.75">
      <c r="F16" s="15" t="s">
        <v>92</v>
      </c>
      <c r="G16" s="16">
        <v>6</v>
      </c>
      <c r="H16" s="16">
        <v>2</v>
      </c>
      <c r="I16" s="12"/>
      <c r="R16" s="22" t="s">
        <v>8</v>
      </c>
      <c r="S16" s="22" t="s">
        <v>9</v>
      </c>
      <c r="T16" s="22" t="s">
        <v>10</v>
      </c>
      <c r="U16" s="22" t="s">
        <v>11</v>
      </c>
      <c r="V16" s="24"/>
      <c r="AC16" s="15" t="e">
        <f>IF(AND($AA$20=0,$AA$21=0),"",IF(OR($W$20="",$W$21="",$AA$20=$AA$21,AND($AA$20&lt;2,$AA$21&lt;2)),"Fehler in "&amp;$X$18,IF($AA$20&gt;$AA$21,$W$20,$W$21)))</f>
        <v>#REF!</v>
      </c>
      <c r="AD16" s="13">
        <f>IF(G16&gt;G15,1,0)</f>
        <v>0</v>
      </c>
      <c r="AE16" s="13">
        <f>IF(H16&gt;H15,1,0)</f>
        <v>0</v>
      </c>
      <c r="AF16" s="13">
        <f>IF(I16&gt;I15,1,0)</f>
        <v>0</v>
      </c>
      <c r="AG16" s="13">
        <f>SUM(AD16:AF16)</f>
        <v>0</v>
      </c>
      <c r="AH16" s="24"/>
    </row>
    <row r="17" spans="18:22" ht="15.75">
      <c r="R17" s="13" t="e">
        <f>IF(#REF!&gt;#REF!,1,0)</f>
        <v>#REF!</v>
      </c>
      <c r="S17" s="13" t="e">
        <f>IF(#REF!&gt;#REF!,1,0)</f>
        <v>#REF!</v>
      </c>
      <c r="T17" s="13" t="e">
        <f>IF(#REF!&gt;#REF!,1,0)</f>
        <v>#REF!</v>
      </c>
      <c r="U17" s="13" t="e">
        <f>SUM(R17:T17)</f>
        <v>#REF!</v>
      </c>
      <c r="V17" s="24"/>
    </row>
    <row r="18" spans="1:28" ht="15.75">
      <c r="A18" s="100" t="str">
        <f>"Spiel "&amp;$Q$1&amp;"-22"</f>
        <v>Spiel H30_40-22</v>
      </c>
      <c r="B18" s="100"/>
      <c r="C18" s="100"/>
      <c r="D18" s="100"/>
      <c r="R18" s="13" t="e">
        <f>IF(#REF!&gt;#REF!,1,0)</f>
        <v>#REF!</v>
      </c>
      <c r="S18" s="13" t="e">
        <f>IF(#REF!&gt;#REF!,1,0)</f>
        <v>#REF!</v>
      </c>
      <c r="T18" s="13" t="e">
        <f>IF(#REF!&gt;#REF!,1,0)</f>
        <v>#REF!</v>
      </c>
      <c r="U18" s="13" t="e">
        <f>SUM(R18:T18)</f>
        <v>#REF!</v>
      </c>
      <c r="V18" s="24"/>
      <c r="X18" s="100" t="str">
        <f>A18</f>
        <v>Spiel H30_40-22</v>
      </c>
      <c r="Y18" s="100"/>
      <c r="Z18" s="100"/>
      <c r="AA18" s="100"/>
      <c r="AB18" s="24"/>
    </row>
    <row r="19" spans="1:28" ht="15.75">
      <c r="A19" s="23" t="s">
        <v>35</v>
      </c>
      <c r="B19" s="101" t="s">
        <v>3</v>
      </c>
      <c r="C19" s="101"/>
      <c r="D19" s="101"/>
      <c r="X19" s="22" t="s">
        <v>8</v>
      </c>
      <c r="Y19" s="22" t="s">
        <v>9</v>
      </c>
      <c r="Z19" s="22" t="s">
        <v>10</v>
      </c>
      <c r="AA19" s="22" t="s">
        <v>11</v>
      </c>
      <c r="AB19" s="24"/>
    </row>
    <row r="20" spans="1:28" ht="15.75">
      <c r="A20" s="15" t="s">
        <v>92</v>
      </c>
      <c r="B20" s="16">
        <v>6</v>
      </c>
      <c r="C20" s="16">
        <v>6</v>
      </c>
      <c r="D20" s="12"/>
      <c r="R20" s="100" t="e">
        <f>#REF!</f>
        <v>#REF!</v>
      </c>
      <c r="S20" s="100"/>
      <c r="T20" s="100"/>
      <c r="U20" s="100"/>
      <c r="V20" s="24"/>
      <c r="W20" s="15" t="e">
        <f>IF(AND($U$17=0,$U$18=0),"",IF(OR(#REF!="",#REF!="",$U$17=$U$18,AND($U$17&lt;2,$U$18&lt;2)),"Fehler in "&amp;$R$15,IF($U$17&gt;$U$18,#REF!,#REF!)))</f>
        <v>#REF!</v>
      </c>
      <c r="X20" s="13">
        <f>IF(B20&gt;B21,1,0)</f>
        <v>1</v>
      </c>
      <c r="Y20" s="13">
        <f>IF(C20&gt;C21,1,0)</f>
        <v>1</v>
      </c>
      <c r="Z20" s="13">
        <f>IF(D20&gt;D21,1,0)</f>
        <v>0</v>
      </c>
      <c r="AA20" s="13">
        <f>SUM(X20:Z20)</f>
        <v>2</v>
      </c>
      <c r="AB20" s="24"/>
    </row>
    <row r="21" spans="1:28" ht="15.75">
      <c r="A21" s="15" t="s">
        <v>43</v>
      </c>
      <c r="B21" s="16">
        <v>4</v>
      </c>
      <c r="C21" s="16">
        <v>1</v>
      </c>
      <c r="D21" s="12"/>
      <c r="R21" s="22" t="s">
        <v>8</v>
      </c>
      <c r="S21" s="22" t="s">
        <v>9</v>
      </c>
      <c r="T21" s="22" t="s">
        <v>10</v>
      </c>
      <c r="U21" s="22" t="s">
        <v>11</v>
      </c>
      <c r="V21" s="24"/>
      <c r="W21" s="15" t="e">
        <f>IF(AND($U$22=0,$U$23=0),"",IF(OR(#REF!="",#REF!="",$U$22=$U$23,AND($U$22&lt;2,$U$23&lt;2)),"Fehler in "&amp;$R$16,IF($U$22&gt;$U$23,#REF!,#REF!)))</f>
        <v>#REF!</v>
      </c>
      <c r="X21" s="13">
        <f>IF(B21&gt;B20,1,0)</f>
        <v>0</v>
      </c>
      <c r="Y21" s="13">
        <f>IF(C21&gt;C20,1,0)</f>
        <v>0</v>
      </c>
      <c r="Z21" s="13">
        <f>IF(D21&gt;D20,1,0)</f>
        <v>0</v>
      </c>
      <c r="AA21" s="13">
        <f>SUM(X21:Z21)</f>
        <v>0</v>
      </c>
      <c r="AB21" s="24"/>
    </row>
    <row r="22" spans="18:22" ht="15.75">
      <c r="R22" s="13" t="e">
        <f>IF(#REF!&gt;#REF!,1,0)</f>
        <v>#REF!</v>
      </c>
      <c r="S22" s="13" t="e">
        <f>IF(#REF!&gt;#REF!,1,0)</f>
        <v>#REF!</v>
      </c>
      <c r="T22" s="13" t="e">
        <f>IF(#REF!&gt;#REF!,1,0)</f>
        <v>#REF!</v>
      </c>
      <c r="U22" s="13" t="e">
        <f>SUM(R22:T22)</f>
        <v>#REF!</v>
      </c>
      <c r="V22" s="24"/>
    </row>
    <row r="23" spans="11:39" ht="15.75">
      <c r="K23" s="100" t="str">
        <f>"Spiel "&amp;$Q$1&amp;"-41"</f>
        <v>Spiel H30_40-41</v>
      </c>
      <c r="L23" s="100"/>
      <c r="M23" s="100"/>
      <c r="N23" s="100"/>
      <c r="R23" s="13" t="e">
        <f>IF(#REF!&gt;#REF!,1,0)</f>
        <v>#REF!</v>
      </c>
      <c r="S23" s="13" t="e">
        <f>IF(#REF!&gt;#REF!,1,0)</f>
        <v>#REF!</v>
      </c>
      <c r="T23" s="13" t="e">
        <f>IF(#REF!&gt;#REF!,1,0)</f>
        <v>#REF!</v>
      </c>
      <c r="U23" s="13" t="e">
        <f>SUM(R23:T23)</f>
        <v>#REF!</v>
      </c>
      <c r="V23" s="24"/>
      <c r="AJ23" s="100" t="str">
        <f>K23</f>
        <v>Spiel H30_40-41</v>
      </c>
      <c r="AK23" s="100"/>
      <c r="AL23" s="100"/>
      <c r="AM23" s="100"/>
    </row>
    <row r="24" spans="11:39" ht="15.75">
      <c r="K24" s="23" t="s">
        <v>195</v>
      </c>
      <c r="L24" s="101" t="s">
        <v>170</v>
      </c>
      <c r="M24" s="101"/>
      <c r="N24" s="101"/>
      <c r="AJ24" s="22" t="s">
        <v>8</v>
      </c>
      <c r="AK24" s="22" t="s">
        <v>9</v>
      </c>
      <c r="AL24" s="22" t="s">
        <v>10</v>
      </c>
      <c r="AM24" s="22" t="s">
        <v>11</v>
      </c>
    </row>
    <row r="25" spans="11:39" ht="15.75">
      <c r="K25" s="15" t="str">
        <f>F15</f>
        <v>Börner, Wohlgemuth</v>
      </c>
      <c r="L25" s="16">
        <v>7</v>
      </c>
      <c r="M25" s="16">
        <v>7</v>
      </c>
      <c r="N25" s="12"/>
      <c r="R25" s="100" t="e">
        <f>#REF!</f>
        <v>#REF!</v>
      </c>
      <c r="S25" s="100"/>
      <c r="T25" s="100"/>
      <c r="U25" s="100"/>
      <c r="V25" s="24"/>
      <c r="AI25" s="15" t="e">
        <f>IF(AND($AG$15=0,$AG$16=0),"",IF(OR($AC$15="",$AC$16="",$AG$15=$AG$16,AND($AG$15&lt;2,$AG$16&lt;2)),"Fehler in "&amp;$AD$13,IF($AG$15&gt;$AG$16,$AC$15,$AC$16)))</f>
        <v>#REF!</v>
      </c>
      <c r="AJ25" s="13">
        <f>IF(L25&gt;L26,1,0)</f>
        <v>1</v>
      </c>
      <c r="AK25" s="13">
        <f>IF(M25&gt;M26,1,0)</f>
        <v>1</v>
      </c>
      <c r="AL25" s="13">
        <f>IF(N25&gt;N26,1,0)</f>
        <v>0</v>
      </c>
      <c r="AM25" s="13">
        <f>SUM(AJ25:AL25)</f>
        <v>2</v>
      </c>
    </row>
    <row r="26" spans="11:39" ht="15.75">
      <c r="K26" s="15" t="str">
        <f>F36</f>
        <v>Dioanca, Höffeler</v>
      </c>
      <c r="L26" s="16">
        <v>5</v>
      </c>
      <c r="M26" s="16">
        <v>6</v>
      </c>
      <c r="N26" s="12"/>
      <c r="R26" s="22" t="s">
        <v>8</v>
      </c>
      <c r="S26" s="22" t="s">
        <v>9</v>
      </c>
      <c r="T26" s="22" t="s">
        <v>10</v>
      </c>
      <c r="U26" s="22" t="s">
        <v>11</v>
      </c>
      <c r="V26" s="24"/>
      <c r="AI26" s="15" t="e">
        <f>IF(AND($AG$35=0,$AG$36=0),"",IF(OR($AC$35="",$AC$36="",$AG$35=$AG$36,AND($AG$35&lt;2,$AG$36&lt;2)),"Fehler in "&amp;$AD$33,IF($AG$35&gt;$AG$36,$AC$35,$AC$36)))</f>
        <v>#REF!</v>
      </c>
      <c r="AJ26" s="13">
        <f>IF(L26&gt;L25,1,0)</f>
        <v>0</v>
      </c>
      <c r="AK26" s="13">
        <f>IF(M26&gt;M25,1,0)</f>
        <v>0</v>
      </c>
      <c r="AL26" s="13">
        <f>IF(N26&gt;N25,1,0)</f>
        <v>0</v>
      </c>
      <c r="AM26" s="13">
        <f>SUM(AJ26:AL26)</f>
        <v>0</v>
      </c>
    </row>
    <row r="27" spans="14:39" ht="15.75">
      <c r="N27" s="14"/>
      <c r="R27" s="13" t="e">
        <f>IF(#REF!&gt;#REF!,1,0)</f>
        <v>#REF!</v>
      </c>
      <c r="S27" s="13" t="e">
        <f>IF(#REF!&gt;#REF!,1,0)</f>
        <v>#REF!</v>
      </c>
      <c r="T27" s="13" t="e">
        <f>IF(#REF!&gt;#REF!,1,0)</f>
        <v>#REF!</v>
      </c>
      <c r="U27" s="13" t="e">
        <f>SUM(R27:T27)</f>
        <v>#REF!</v>
      </c>
      <c r="V27" s="24"/>
      <c r="AJ27" s="106" t="e">
        <f>IF(AND($AM$25=0,$AM$26=0),"",IF(OR($AI$25="",$AI$26="",$AM$25=$AM$26,AND($AM$25&lt;2,$AM$26&lt;2)),"Fehler in "&amp;$AJ$23,IF($AM$25&gt;$AM$26,$AI$25,$AI$26)))</f>
        <v>#REF!</v>
      </c>
      <c r="AK27" s="106"/>
      <c r="AL27" s="106"/>
      <c r="AM27" s="106"/>
    </row>
    <row r="28" spans="1:28" ht="15.75">
      <c r="A28" s="100" t="str">
        <f>"Spiel "&amp;$Q$1&amp;"-23"</f>
        <v>Spiel H30_40-23</v>
      </c>
      <c r="B28" s="100"/>
      <c r="C28" s="100"/>
      <c r="D28" s="100"/>
      <c r="K28" s="100" t="s">
        <v>4</v>
      </c>
      <c r="L28" s="100"/>
      <c r="M28" s="100"/>
      <c r="N28" s="100"/>
      <c r="R28" s="13" t="e">
        <f>IF(#REF!&gt;#REF!,1,0)</f>
        <v>#REF!</v>
      </c>
      <c r="S28" s="13" t="e">
        <f>IF(#REF!&gt;#REF!,1,0)</f>
        <v>#REF!</v>
      </c>
      <c r="T28" s="13" t="e">
        <f>IF(#REF!&gt;#REF!,1,0)</f>
        <v>#REF!</v>
      </c>
      <c r="U28" s="13" t="e">
        <f>SUM(R28:T28)</f>
        <v>#REF!</v>
      </c>
      <c r="V28" s="24"/>
      <c r="X28" s="100" t="str">
        <f>A28</f>
        <v>Spiel H30_40-23</v>
      </c>
      <c r="Y28" s="100"/>
      <c r="Z28" s="100"/>
      <c r="AA28" s="100"/>
      <c r="AB28" s="24"/>
    </row>
    <row r="29" spans="1:28" ht="15.75">
      <c r="A29" s="23" t="s">
        <v>44</v>
      </c>
      <c r="B29" s="101" t="s">
        <v>3</v>
      </c>
      <c r="C29" s="101"/>
      <c r="D29" s="101"/>
      <c r="K29" s="106" t="str">
        <f>K25</f>
        <v>Börner, Wohlgemuth</v>
      </c>
      <c r="L29" s="106"/>
      <c r="M29" s="106"/>
      <c r="N29" s="106"/>
      <c r="X29" s="22" t="s">
        <v>8</v>
      </c>
      <c r="Y29" s="22" t="s">
        <v>9</v>
      </c>
      <c r="Z29" s="22" t="s">
        <v>10</v>
      </c>
      <c r="AA29" s="22" t="s">
        <v>11</v>
      </c>
      <c r="AB29" s="24"/>
    </row>
    <row r="30" spans="1:28" ht="15.75">
      <c r="A30" s="15" t="s">
        <v>45</v>
      </c>
      <c r="B30" s="16">
        <v>3</v>
      </c>
      <c r="C30" s="16">
        <v>3</v>
      </c>
      <c r="D30" s="12"/>
      <c r="K30" s="103"/>
      <c r="L30" s="103"/>
      <c r="M30" s="103"/>
      <c r="N30" s="103"/>
      <c r="R30" s="100" t="e">
        <f>#REF!</f>
        <v>#REF!</v>
      </c>
      <c r="S30" s="100"/>
      <c r="T30" s="100"/>
      <c r="U30" s="100"/>
      <c r="V30" s="24"/>
      <c r="W30" s="15" t="e">
        <f>IF(AND($U$27=0,$U$28=0),"",IF(OR(#REF!="",#REF!="",$U$27=$U$28,AND($U$27&lt;2,$U$28&lt;2)),"Fehler in "&amp;$R$25,IF($U$27&gt;$U$28,#REF!,#REF!)))</f>
        <v>#REF!</v>
      </c>
      <c r="X30" s="13">
        <f>IF(B30&gt;B31,1,0)</f>
        <v>0</v>
      </c>
      <c r="Y30" s="13">
        <f>IF(C30&gt;C31,1,0)</f>
        <v>0</v>
      </c>
      <c r="Z30" s="13">
        <f>IF(D30&gt;D31,1,0)</f>
        <v>0</v>
      </c>
      <c r="AA30" s="13">
        <f>SUM(X30:Z30)</f>
        <v>0</v>
      </c>
      <c r="AB30" s="24"/>
    </row>
    <row r="31" spans="1:28" ht="15.75">
      <c r="A31" s="15" t="s">
        <v>46</v>
      </c>
      <c r="B31" s="16">
        <v>6</v>
      </c>
      <c r="C31" s="16">
        <v>6</v>
      </c>
      <c r="D31" s="12"/>
      <c r="K31" s="26"/>
      <c r="L31" s="105"/>
      <c r="M31" s="105"/>
      <c r="N31" s="105"/>
      <c r="R31" s="22" t="s">
        <v>8</v>
      </c>
      <c r="S31" s="22" t="s">
        <v>9</v>
      </c>
      <c r="T31" s="22" t="s">
        <v>10</v>
      </c>
      <c r="U31" s="22" t="s">
        <v>11</v>
      </c>
      <c r="V31" s="24"/>
      <c r="W31" s="15" t="e">
        <f>IF(AND(U32=0,U33=0),"",IF(OR(#REF!="",#REF!="",U32=U33,AND(U32&lt;2,U33&lt;2)),"Fehler in "&amp;R26,IF(U32&gt;U33,#REF!,#REF!)))</f>
        <v>#REF!</v>
      </c>
      <c r="X31" s="13">
        <f>IF(B31&gt;B30,1,0)</f>
        <v>1</v>
      </c>
      <c r="Y31" s="13">
        <f>IF(C31&gt;C30,1,0)</f>
        <v>1</v>
      </c>
      <c r="Z31" s="13">
        <f>IF(D31&gt;D30,1,0)</f>
        <v>0</v>
      </c>
      <c r="AA31" s="13">
        <f>SUM(X31:Z31)</f>
        <v>2</v>
      </c>
      <c r="AB31" s="24"/>
    </row>
    <row r="32" spans="11:22" ht="15.75">
      <c r="K32" s="20"/>
      <c r="L32" s="20"/>
      <c r="M32" s="20"/>
      <c r="N32" s="21"/>
      <c r="R32" s="13" t="e">
        <f>IF(#REF!&gt;#REF!,1,0)</f>
        <v>#REF!</v>
      </c>
      <c r="S32" s="13" t="e">
        <f>IF(#REF!&gt;#REF!,1,0)</f>
        <v>#REF!</v>
      </c>
      <c r="T32" s="13" t="e">
        <f>IF(#REF!&gt;#REF!,1,0)</f>
        <v>#REF!</v>
      </c>
      <c r="U32" s="13" t="e">
        <f>SUM(R32:T32)</f>
        <v>#REF!</v>
      </c>
      <c r="V32" s="24"/>
    </row>
    <row r="33" spans="6:34" ht="15.75">
      <c r="F33" s="100" t="str">
        <f>"Spiel "&amp;$Q$1&amp;"-32"</f>
        <v>Spiel H30_40-32</v>
      </c>
      <c r="G33" s="100"/>
      <c r="H33" s="100"/>
      <c r="I33" s="100"/>
      <c r="K33" s="20"/>
      <c r="L33" s="20"/>
      <c r="M33" s="20"/>
      <c r="N33" s="21"/>
      <c r="R33" s="13" t="e">
        <f>IF(#REF!&gt;#REF!,1,0)</f>
        <v>#REF!</v>
      </c>
      <c r="S33" s="13" t="e">
        <f>IF(#REF!&gt;#REF!,1,0)</f>
        <v>#REF!</v>
      </c>
      <c r="T33" s="13" t="e">
        <f>IF(#REF!&gt;#REF!,1,0)</f>
        <v>#REF!</v>
      </c>
      <c r="U33" s="13" t="e">
        <f>SUM(R33:T33)</f>
        <v>#REF!</v>
      </c>
      <c r="V33" s="24"/>
      <c r="AD33" s="100" t="str">
        <f>F33</f>
        <v>Spiel H30_40-32</v>
      </c>
      <c r="AE33" s="100"/>
      <c r="AF33" s="100"/>
      <c r="AG33" s="100"/>
      <c r="AH33" s="24"/>
    </row>
    <row r="34" spans="6:34" ht="15.75">
      <c r="F34" s="23" t="s">
        <v>202</v>
      </c>
      <c r="G34" s="101" t="s">
        <v>170</v>
      </c>
      <c r="H34" s="101"/>
      <c r="I34" s="101"/>
      <c r="K34" s="20"/>
      <c r="L34" s="20"/>
      <c r="M34" s="20"/>
      <c r="N34" s="8"/>
      <c r="AD34" s="22" t="s">
        <v>8</v>
      </c>
      <c r="AE34" s="22" t="s">
        <v>9</v>
      </c>
      <c r="AF34" s="22" t="s">
        <v>10</v>
      </c>
      <c r="AG34" s="22" t="s">
        <v>11</v>
      </c>
      <c r="AH34" s="24"/>
    </row>
    <row r="35" spans="6:34" ht="15.75">
      <c r="F35" s="15" t="s">
        <v>46</v>
      </c>
      <c r="G35" s="16">
        <v>2</v>
      </c>
      <c r="H35" s="16">
        <v>7</v>
      </c>
      <c r="I35" s="12">
        <v>6</v>
      </c>
      <c r="R35" s="100" t="e">
        <f>#REF!</f>
        <v>#REF!</v>
      </c>
      <c r="S35" s="100"/>
      <c r="T35" s="100"/>
      <c r="U35" s="100"/>
      <c r="V35" s="24"/>
      <c r="AC35" s="15" t="e">
        <f>IF(AND($AA$30=0,$AA$31=0),"",IF(OR($W$30="",$W$31="",$AA$30=$AA$31,AND($AA$30&lt;2,$AA$31&lt;2)),"Fehler in "&amp;$X$28,IF($AA$30&gt;$AA$31,$W$30,$W$31)))</f>
        <v>#REF!</v>
      </c>
      <c r="AD35" s="13">
        <f>IF(G35&gt;G36,1,0)</f>
        <v>0</v>
      </c>
      <c r="AE35" s="13">
        <f>IF(H35&gt;H36,1,0)</f>
        <v>1</v>
      </c>
      <c r="AF35" s="13">
        <f>IF(I35&gt;I36,1,0)</f>
        <v>0</v>
      </c>
      <c r="AG35" s="13">
        <f>SUM(AD35:AF35)</f>
        <v>1</v>
      </c>
      <c r="AH35" s="24"/>
    </row>
    <row r="36" spans="6:34" ht="15.75">
      <c r="F36" s="15" t="s">
        <v>48</v>
      </c>
      <c r="G36" s="16">
        <v>6</v>
      </c>
      <c r="H36" s="16">
        <v>6</v>
      </c>
      <c r="I36" s="12">
        <v>7</v>
      </c>
      <c r="R36" s="22" t="s">
        <v>8</v>
      </c>
      <c r="S36" s="22" t="s">
        <v>9</v>
      </c>
      <c r="T36" s="22" t="s">
        <v>10</v>
      </c>
      <c r="U36" s="22" t="s">
        <v>11</v>
      </c>
      <c r="V36" s="24"/>
      <c r="AC36" s="15" t="e">
        <f>IF(AND($AA$40=0,$AA$41=0),"",IF(OR($W$40="",$W$41="",$AA$40=$AA$41,AND($AA$40&lt;2,$AA$41&lt;2)),"Fehler in "&amp;$X$38,IF($AA$40&gt;$AA$41,$W$40,$W$41)))</f>
        <v>#REF!</v>
      </c>
      <c r="AD36" s="13">
        <f>IF(G36&gt;G35,1,0)</f>
        <v>1</v>
      </c>
      <c r="AE36" s="13">
        <f>IF(H36&gt;H35,1,0)</f>
        <v>0</v>
      </c>
      <c r="AF36" s="13">
        <f>IF(I36&gt;I35,1,0)</f>
        <v>1</v>
      </c>
      <c r="AG36" s="13">
        <f>SUM(AD36:AF36)</f>
        <v>2</v>
      </c>
      <c r="AH36" s="24"/>
    </row>
    <row r="37" spans="18:22" ht="15.75">
      <c r="R37" s="13" t="e">
        <f>IF(#REF!&gt;#REF!,1,0)</f>
        <v>#REF!</v>
      </c>
      <c r="S37" s="13" t="e">
        <f>IF(#REF!&gt;#REF!,1,0)</f>
        <v>#REF!</v>
      </c>
      <c r="T37" s="13" t="e">
        <f>IF(#REF!&gt;#REF!,1,0)</f>
        <v>#REF!</v>
      </c>
      <c r="U37" s="13" t="e">
        <f>SUM(R37:T37)</f>
        <v>#REF!</v>
      </c>
      <c r="V37" s="24"/>
    </row>
    <row r="38" spans="1:28" ht="15.75">
      <c r="A38" s="100" t="str">
        <f>"Spiel "&amp;$Q$1&amp;"-24"</f>
        <v>Spiel H30_40-24</v>
      </c>
      <c r="B38" s="100"/>
      <c r="C38" s="100"/>
      <c r="D38" s="100"/>
      <c r="R38" s="13" t="e">
        <f>IF(#REF!&gt;#REF!,1,0)</f>
        <v>#REF!</v>
      </c>
      <c r="S38" s="13" t="e">
        <f>IF(#REF!&gt;#REF!,1,0)</f>
        <v>#REF!</v>
      </c>
      <c r="T38" s="13" t="e">
        <f>IF(#REF!&gt;#REF!,1,0)</f>
        <v>#REF!</v>
      </c>
      <c r="U38" s="13" t="e">
        <f>SUM(R38:T38)</f>
        <v>#REF!</v>
      </c>
      <c r="V38" s="24"/>
      <c r="X38" s="100" t="str">
        <f>A38</f>
        <v>Spiel H30_40-24</v>
      </c>
      <c r="Y38" s="100"/>
      <c r="Z38" s="100"/>
      <c r="AA38" s="100"/>
      <c r="AB38" s="24"/>
    </row>
    <row r="39" spans="1:28" ht="15.75">
      <c r="A39" s="23" t="s">
        <v>32</v>
      </c>
      <c r="B39" s="101" t="s">
        <v>3</v>
      </c>
      <c r="C39" s="101"/>
      <c r="D39" s="101"/>
      <c r="X39" s="22" t="s">
        <v>8</v>
      </c>
      <c r="Y39" s="22" t="s">
        <v>9</v>
      </c>
      <c r="Z39" s="22" t="s">
        <v>10</v>
      </c>
      <c r="AA39" s="22" t="s">
        <v>11</v>
      </c>
      <c r="AB39" s="24"/>
    </row>
    <row r="40" spans="1:28" ht="15.75">
      <c r="A40" s="15" t="s">
        <v>47</v>
      </c>
      <c r="B40" s="16">
        <v>1</v>
      </c>
      <c r="C40" s="16">
        <v>0</v>
      </c>
      <c r="D40" s="12"/>
      <c r="R40" s="100" t="e">
        <f>#REF!</f>
        <v>#REF!</v>
      </c>
      <c r="S40" s="100"/>
      <c r="T40" s="100"/>
      <c r="U40" s="100"/>
      <c r="V40" s="24"/>
      <c r="W40" s="15" t="e">
        <f>IF(AND($U$37=0,$U$38=0),"",IF(OR(#REF!="",#REF!="",$U$37=$U$38,AND($U$37&lt;2,$U$38&lt;2)),"Fehler in "&amp;$R$35,IF($U$37&gt;$U$38,#REF!,#REF!)))</f>
        <v>#REF!</v>
      </c>
      <c r="X40" s="13">
        <f>IF(B40&gt;B41,1,0)</f>
        <v>0</v>
      </c>
      <c r="Y40" s="13">
        <f>IF(C40&gt;C41,1,0)</f>
        <v>0</v>
      </c>
      <c r="Z40" s="13">
        <f>IF(D40&gt;D41,1,0)</f>
        <v>0</v>
      </c>
      <c r="AA40" s="13">
        <f>SUM(X40:Z40)</f>
        <v>0</v>
      </c>
      <c r="AB40" s="24"/>
    </row>
    <row r="41" spans="1:28" ht="15.75">
      <c r="A41" s="15" t="s">
        <v>48</v>
      </c>
      <c r="B41" s="16">
        <v>6</v>
      </c>
      <c r="C41" s="16">
        <v>6</v>
      </c>
      <c r="D41" s="12"/>
      <c r="R41" s="22" t="s">
        <v>8</v>
      </c>
      <c r="S41" s="22" t="s">
        <v>9</v>
      </c>
      <c r="T41" s="22" t="s">
        <v>10</v>
      </c>
      <c r="U41" s="22" t="s">
        <v>11</v>
      </c>
      <c r="V41" s="24"/>
      <c r="W41" s="15" t="e">
        <f>IF(AND($U$42=0,$U$43=0),"",IF(OR(#REF!="",#REF!="",$U$42=$U$43,AND($U$42&lt;2,$U$43&lt;2)),"Fehler in "&amp;$R$36,IF($U$42&gt;$U$43,#REF!,#REF!)))</f>
        <v>#REF!</v>
      </c>
      <c r="X41" s="13">
        <f>IF(B41&gt;B40,1,0)</f>
        <v>1</v>
      </c>
      <c r="Y41" s="13">
        <f>IF(C41&gt;C40,1,0)</f>
        <v>1</v>
      </c>
      <c r="Z41" s="13">
        <f>IF(D41&gt;D40,1,0)</f>
        <v>0</v>
      </c>
      <c r="AA41" s="13">
        <f>SUM(X41:Z41)</f>
        <v>2</v>
      </c>
      <c r="AB41" s="24"/>
    </row>
    <row r="42" spans="18:22" ht="15.75">
      <c r="R42" s="13" t="e">
        <f>IF(#REF!&gt;#REF!,1,0)</f>
        <v>#REF!</v>
      </c>
      <c r="S42" s="13" t="e">
        <f>IF(#REF!&gt;#REF!,1,0)</f>
        <v>#REF!</v>
      </c>
      <c r="T42" s="13" t="e">
        <f>IF(#REF!&gt;#REF!,1,0)</f>
        <v>#REF!</v>
      </c>
      <c r="U42" s="13" t="e">
        <f>SUM(R42:T42)</f>
        <v>#REF!</v>
      </c>
      <c r="V42" s="24"/>
    </row>
    <row r="43" spans="18:22" ht="15.75">
      <c r="R43" s="13" t="e">
        <f>IF(#REF!&gt;#REF!,1,0)</f>
        <v>#REF!</v>
      </c>
      <c r="S43" s="13" t="e">
        <f>IF(#REF!&gt;#REF!,1,0)</f>
        <v>#REF!</v>
      </c>
      <c r="T43" s="13" t="e">
        <f>IF(#REF!&gt;#REF!,1,0)</f>
        <v>#REF!</v>
      </c>
      <c r="U43" s="13" t="e">
        <f>SUM(R43:T43)</f>
        <v>#REF!</v>
      </c>
      <c r="V43" s="24"/>
    </row>
  </sheetData>
  <sheetProtection/>
  <mergeCells count="46">
    <mergeCell ref="A3:D3"/>
    <mergeCell ref="F3:I3"/>
    <mergeCell ref="K3:N3"/>
    <mergeCell ref="R3:U3"/>
    <mergeCell ref="A1:N1"/>
    <mergeCell ref="X3:AA3"/>
    <mergeCell ref="AD3:AG3"/>
    <mergeCell ref="AJ3:AM3"/>
    <mergeCell ref="R4:U4"/>
    <mergeCell ref="X4:AA4"/>
    <mergeCell ref="AD4:AG4"/>
    <mergeCell ref="AJ4:AM4"/>
    <mergeCell ref="R5:U5"/>
    <mergeCell ref="A8:D8"/>
    <mergeCell ref="X8:AA8"/>
    <mergeCell ref="B9:D9"/>
    <mergeCell ref="R10:U10"/>
    <mergeCell ref="F13:I13"/>
    <mergeCell ref="AD13:AG13"/>
    <mergeCell ref="G14:I14"/>
    <mergeCell ref="R15:U15"/>
    <mergeCell ref="A18:D18"/>
    <mergeCell ref="X18:AA18"/>
    <mergeCell ref="B19:D19"/>
    <mergeCell ref="R20:U20"/>
    <mergeCell ref="K23:N23"/>
    <mergeCell ref="AJ23:AM23"/>
    <mergeCell ref="L24:N24"/>
    <mergeCell ref="R25:U25"/>
    <mergeCell ref="AJ27:AM27"/>
    <mergeCell ref="A28:D28"/>
    <mergeCell ref="K28:N28"/>
    <mergeCell ref="X28:AA28"/>
    <mergeCell ref="B29:D29"/>
    <mergeCell ref="K29:N29"/>
    <mergeCell ref="K30:N30"/>
    <mergeCell ref="R30:U30"/>
    <mergeCell ref="B39:D39"/>
    <mergeCell ref="R40:U40"/>
    <mergeCell ref="L31:N31"/>
    <mergeCell ref="F33:I33"/>
    <mergeCell ref="AD33:AG33"/>
    <mergeCell ref="G34:I34"/>
    <mergeCell ref="R35:U35"/>
    <mergeCell ref="A38:D38"/>
    <mergeCell ref="X38:AA38"/>
  </mergeCells>
  <dataValidations count="1">
    <dataValidation type="textLength" operator="equal" allowBlank="1" showInputMessage="1" showErrorMessage="1" sqref="R1:AM65536 Q2:Q65536">
      <formula1>0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2" r:id="rId4"/>
  <headerFooter alignWithMargins="0">
    <oddHeader>&amp;L15. Kästorf Open&amp;RStand: &amp;D, &amp;T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zoomScale="50" zoomScaleNormal="50" zoomScalePageLayoutView="0" workbookViewId="0" topLeftCell="A1">
      <selection activeCell="A1" sqref="A1:S43"/>
    </sheetView>
  </sheetViews>
  <sheetFormatPr defaultColWidth="9.140625" defaultRowHeight="15" outlineLevelCol="1"/>
  <cols>
    <col min="1" max="1" width="25.140625" style="14" customWidth="1"/>
    <col min="2" max="4" width="2.7109375" style="14" customWidth="1"/>
    <col min="5" max="5" width="15.00390625" style="14" customWidth="1"/>
    <col min="6" max="6" width="27.00390625" style="14" customWidth="1"/>
    <col min="7" max="8" width="2.7109375" style="14" customWidth="1"/>
    <col min="9" max="9" width="2.7109375" style="4" customWidth="1"/>
    <col min="10" max="10" width="18.00390625" style="14" customWidth="1"/>
    <col min="11" max="11" width="18.7109375" style="14" customWidth="1"/>
    <col min="12" max="13" width="2.7109375" style="14" customWidth="1"/>
    <col min="14" max="14" width="2.7109375" style="4" customWidth="1"/>
    <col min="15" max="15" width="18.57421875" style="14" customWidth="1"/>
    <col min="16" max="16" width="18.7109375" style="14" customWidth="1"/>
    <col min="17" max="18" width="2.7109375" style="14" customWidth="1"/>
    <col min="19" max="19" width="2.7109375" style="4" customWidth="1"/>
    <col min="20" max="21" width="9.140625" style="14" customWidth="1"/>
    <col min="22" max="22" width="15.00390625" style="14" customWidth="1"/>
    <col min="23" max="27" width="8.140625" style="14" hidden="1" customWidth="1" outlineLevel="1"/>
    <col min="28" max="28" width="9.8515625" style="14" hidden="1" customWidth="1" outlineLevel="1"/>
    <col min="29" max="33" width="8.140625" style="14" hidden="1" customWidth="1" outlineLevel="1"/>
    <col min="34" max="34" width="9.8515625" style="14" hidden="1" customWidth="1" outlineLevel="1"/>
    <col min="35" max="39" width="8.140625" style="14" hidden="1" customWidth="1" outlineLevel="1"/>
    <col min="40" max="40" width="9.8515625" style="14" hidden="1" customWidth="1" outlineLevel="1"/>
    <col min="41" max="44" width="8.140625" style="14" hidden="1" customWidth="1" outlineLevel="1"/>
    <col min="45" max="45" width="9.140625" style="14" customWidth="1" collapsed="1"/>
    <col min="46" max="16384" width="9.140625" style="14" customWidth="1"/>
  </cols>
  <sheetData>
    <row r="1" spans="1:22" s="1" customFormat="1" ht="26.25">
      <c r="A1" s="98" t="s">
        <v>209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U1" s="1" t="s">
        <v>2</v>
      </c>
      <c r="V1" s="1" t="s">
        <v>49</v>
      </c>
    </row>
    <row r="2" spans="9:19" s="1" customFormat="1" ht="24" customHeight="1">
      <c r="I2" s="2"/>
      <c r="N2" s="2"/>
      <c r="S2" s="2"/>
    </row>
    <row r="3" spans="1:44" s="2" customFormat="1" ht="15.75">
      <c r="A3" s="99" t="s">
        <v>5</v>
      </c>
      <c r="B3" s="99"/>
      <c r="C3" s="99"/>
      <c r="D3" s="99"/>
      <c r="E3" s="3"/>
      <c r="F3" s="99" t="s">
        <v>6</v>
      </c>
      <c r="G3" s="99"/>
      <c r="H3" s="99"/>
      <c r="I3" s="99"/>
      <c r="J3" s="3"/>
      <c r="K3" s="99" t="s">
        <v>0</v>
      </c>
      <c r="L3" s="99"/>
      <c r="M3" s="99"/>
      <c r="N3" s="99"/>
      <c r="O3" s="3"/>
      <c r="P3" s="99" t="s">
        <v>1</v>
      </c>
      <c r="Q3" s="99"/>
      <c r="R3" s="99"/>
      <c r="S3" s="99"/>
      <c r="V3" s="4" t="s">
        <v>7</v>
      </c>
      <c r="W3" s="103" t="str">
        <f>A3</f>
        <v>1. Runde</v>
      </c>
      <c r="X3" s="103"/>
      <c r="Y3" s="103"/>
      <c r="Z3" s="103"/>
      <c r="AA3" s="24"/>
      <c r="AB3" s="4"/>
      <c r="AC3" s="104" t="str">
        <f>F3</f>
        <v>2. Runde</v>
      </c>
      <c r="AD3" s="104"/>
      <c r="AE3" s="104"/>
      <c r="AF3" s="104"/>
      <c r="AG3" s="25"/>
      <c r="AH3" s="4"/>
      <c r="AI3" s="104" t="str">
        <f>K3</f>
        <v>Halbfinale</v>
      </c>
      <c r="AJ3" s="104"/>
      <c r="AK3" s="104"/>
      <c r="AL3" s="104"/>
      <c r="AM3" s="25"/>
      <c r="AN3" s="4"/>
      <c r="AO3" s="104" t="str">
        <f>P3</f>
        <v>Finale</v>
      </c>
      <c r="AP3" s="104"/>
      <c r="AQ3" s="104"/>
      <c r="AR3" s="104"/>
    </row>
    <row r="4" spans="1:44" s="4" customFormat="1" ht="15.75">
      <c r="A4" s="7"/>
      <c r="B4" s="8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W4" s="102"/>
      <c r="X4" s="102"/>
      <c r="Y4" s="102"/>
      <c r="Z4" s="102"/>
      <c r="AA4" s="24"/>
      <c r="AC4" s="104"/>
      <c r="AD4" s="104"/>
      <c r="AE4" s="104"/>
      <c r="AF4" s="104"/>
      <c r="AG4" s="25"/>
      <c r="AI4" s="104"/>
      <c r="AJ4" s="104"/>
      <c r="AK4" s="104"/>
      <c r="AL4" s="104"/>
      <c r="AM4" s="25"/>
      <c r="AO4" s="104"/>
      <c r="AP4" s="104"/>
      <c r="AQ4" s="104"/>
      <c r="AR4" s="104"/>
    </row>
    <row r="5" spans="1:27" s="4" customFormat="1" ht="15.75">
      <c r="A5" s="100" t="str">
        <f>"Spiel "&amp;$V$1&amp;"-11"</f>
        <v>Spiel H50-11</v>
      </c>
      <c r="B5" s="100"/>
      <c r="C5" s="100"/>
      <c r="D5" s="100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W5" s="100" t="str">
        <f>A5</f>
        <v>Spiel H50-11</v>
      </c>
      <c r="X5" s="100"/>
      <c r="Y5" s="100"/>
      <c r="Z5" s="100"/>
      <c r="AA5" s="24"/>
    </row>
    <row r="6" spans="1:27" s="4" customFormat="1" ht="15.75">
      <c r="A6" s="23"/>
      <c r="B6" s="101" t="s">
        <v>3</v>
      </c>
      <c r="C6" s="101"/>
      <c r="D6" s="101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W6" s="22" t="s">
        <v>8</v>
      </c>
      <c r="X6" s="22" t="s">
        <v>9</v>
      </c>
      <c r="Y6" s="22" t="s">
        <v>10</v>
      </c>
      <c r="Z6" s="22" t="s">
        <v>11</v>
      </c>
      <c r="AA6" s="24"/>
    </row>
    <row r="7" spans="1:27" s="4" customFormat="1" ht="15.75">
      <c r="A7" s="11" t="s">
        <v>50</v>
      </c>
      <c r="B7" s="12"/>
      <c r="C7" s="12"/>
      <c r="D7" s="12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W7" s="13">
        <f>IF(B7&gt;B8,1,0)</f>
        <v>0</v>
      </c>
      <c r="X7" s="13">
        <f>IF(C7&gt;C8,1,0)</f>
        <v>0</v>
      </c>
      <c r="Y7" s="13">
        <f>IF(D7&gt;D8,1,0)</f>
        <v>0</v>
      </c>
      <c r="Z7" s="13">
        <f>SUM(W7:Y7)</f>
        <v>0</v>
      </c>
      <c r="AA7" s="24"/>
    </row>
    <row r="8" spans="1:33" s="4" customFormat="1" ht="15.75">
      <c r="A8" s="95" t="s">
        <v>206</v>
      </c>
      <c r="B8" s="12"/>
      <c r="C8" s="12"/>
      <c r="D8" s="12"/>
      <c r="E8" s="8"/>
      <c r="F8" s="100" t="str">
        <f>"Spiel "&amp;$V$1&amp;"-21"</f>
        <v>Spiel H50-21</v>
      </c>
      <c r="G8" s="100"/>
      <c r="H8" s="100"/>
      <c r="I8" s="100"/>
      <c r="J8" s="7"/>
      <c r="K8" s="7"/>
      <c r="L8" s="7"/>
      <c r="M8" s="7"/>
      <c r="N8" s="7"/>
      <c r="O8" s="7"/>
      <c r="P8" s="7"/>
      <c r="Q8" s="7"/>
      <c r="R8" s="7"/>
      <c r="S8" s="7"/>
      <c r="W8" s="13">
        <f>IF(B8&gt;B7,1,0)</f>
        <v>0</v>
      </c>
      <c r="X8" s="13">
        <f>IF(C8&gt;C7,1,0)</f>
        <v>0</v>
      </c>
      <c r="Y8" s="13">
        <f>IF(D8&gt;D7,1,0)</f>
        <v>0</v>
      </c>
      <c r="Z8" s="13">
        <f>SUM(W8:Y8)</f>
        <v>0</v>
      </c>
      <c r="AA8" s="24"/>
      <c r="AC8" s="100" t="str">
        <f>F8</f>
        <v>Spiel H50-21</v>
      </c>
      <c r="AD8" s="100"/>
      <c r="AE8" s="100"/>
      <c r="AF8" s="100"/>
      <c r="AG8" s="24"/>
    </row>
    <row r="9" spans="1:33" s="4" customFormat="1" ht="15.75">
      <c r="A9" s="14"/>
      <c r="B9" s="25"/>
      <c r="C9" s="25"/>
      <c r="D9" s="25"/>
      <c r="E9" s="8"/>
      <c r="F9" s="23" t="s">
        <v>25</v>
      </c>
      <c r="G9" s="101" t="s">
        <v>171</v>
      </c>
      <c r="H9" s="101"/>
      <c r="I9" s="101"/>
      <c r="J9" s="7"/>
      <c r="K9" s="7"/>
      <c r="L9" s="7"/>
      <c r="M9" s="7"/>
      <c r="N9" s="7"/>
      <c r="O9" s="7"/>
      <c r="P9" s="7"/>
      <c r="Q9" s="7"/>
      <c r="R9" s="7"/>
      <c r="S9" s="7"/>
      <c r="AC9" s="22" t="s">
        <v>8</v>
      </c>
      <c r="AD9" s="22" t="s">
        <v>9</v>
      </c>
      <c r="AE9" s="22" t="s">
        <v>10</v>
      </c>
      <c r="AF9" s="22" t="s">
        <v>11</v>
      </c>
      <c r="AG9" s="24"/>
    </row>
    <row r="10" spans="1:33" s="4" customFormat="1" ht="15.75">
      <c r="A10" s="100" t="str">
        <f>"Spiel "&amp;$V$1&amp;"-12"</f>
        <v>Spiel H50-12</v>
      </c>
      <c r="B10" s="100"/>
      <c r="C10" s="100"/>
      <c r="D10" s="100"/>
      <c r="E10" s="8"/>
      <c r="F10" s="11" t="s">
        <v>50</v>
      </c>
      <c r="G10" s="16">
        <v>6</v>
      </c>
      <c r="H10" s="16">
        <v>6</v>
      </c>
      <c r="I10" s="12"/>
      <c r="J10" s="7"/>
      <c r="K10" s="7"/>
      <c r="L10" s="7"/>
      <c r="M10" s="7"/>
      <c r="N10" s="7"/>
      <c r="O10" s="7"/>
      <c r="P10" s="7"/>
      <c r="Q10" s="7"/>
      <c r="R10" s="7"/>
      <c r="S10" s="7"/>
      <c r="W10" s="100" t="str">
        <f>A10</f>
        <v>Spiel H50-12</v>
      </c>
      <c r="X10" s="100"/>
      <c r="Y10" s="100"/>
      <c r="Z10" s="100"/>
      <c r="AA10" s="24"/>
      <c r="AB10" s="15">
        <f>IF(AND($Z$7=0,$Z$8=0),"",IF(OR($A$7="",$A$8="",$Z$7=$Z$8,AND($Z$7&lt;2,$Z$8&lt;2)),"Fehler in "&amp;$W$5,IF($Z$7&gt;$Z$8,$A$7,$A$8)))</f>
      </c>
      <c r="AC10" s="13">
        <f>IF(G10&gt;G11,1,0)</f>
        <v>1</v>
      </c>
      <c r="AD10" s="13">
        <f>IF(H10&gt;H11,1,0)</f>
        <v>1</v>
      </c>
      <c r="AE10" s="13">
        <f>IF(I10&gt;I11,1,0)</f>
        <v>0</v>
      </c>
      <c r="AF10" s="13">
        <f>SUM(AC10:AE10)</f>
        <v>2</v>
      </c>
      <c r="AG10" s="24"/>
    </row>
    <row r="11" spans="1:33" s="4" customFormat="1" ht="15.75">
      <c r="A11" s="23" t="s">
        <v>51</v>
      </c>
      <c r="B11" s="101" t="s">
        <v>3</v>
      </c>
      <c r="C11" s="101"/>
      <c r="D11" s="101"/>
      <c r="E11" s="8"/>
      <c r="F11" s="15" t="str">
        <f>AB11</f>
        <v>Siegmund, Kotulla</v>
      </c>
      <c r="G11" s="16">
        <v>4</v>
      </c>
      <c r="H11" s="16">
        <v>4</v>
      </c>
      <c r="I11" s="12"/>
      <c r="J11" s="7"/>
      <c r="K11" s="7"/>
      <c r="L11" s="7"/>
      <c r="M11" s="7"/>
      <c r="N11" s="7"/>
      <c r="O11" s="7"/>
      <c r="P11" s="7"/>
      <c r="Q11" s="7"/>
      <c r="R11" s="7"/>
      <c r="S11" s="7"/>
      <c r="W11" s="22" t="s">
        <v>8</v>
      </c>
      <c r="X11" s="22" t="s">
        <v>9</v>
      </c>
      <c r="Y11" s="22" t="s">
        <v>10</v>
      </c>
      <c r="Z11" s="22" t="s">
        <v>11</v>
      </c>
      <c r="AA11" s="24"/>
      <c r="AB11" s="15" t="str">
        <f>IF(AND($Z$12=0,$Z$13=0),"",IF(OR($A$12="",$A$13="",$Z$12=$Z$13,AND($Z$12&lt;2,$Z$13&lt;2)),"Fehler in "&amp;$W$6,IF($Z$12&gt;$Z$13,$A$12,$A$13)))</f>
        <v>Siegmund, Kotulla</v>
      </c>
      <c r="AC11" s="13">
        <f>IF(G11&gt;G10,1,0)</f>
        <v>0</v>
      </c>
      <c r="AD11" s="13">
        <f>IF(H11&gt;H10,1,0)</f>
        <v>0</v>
      </c>
      <c r="AE11" s="13">
        <f>IF(I11&gt;I10,1,0)</f>
        <v>0</v>
      </c>
      <c r="AF11" s="13">
        <f>SUM(AC11:AE11)</f>
        <v>0</v>
      </c>
      <c r="AG11" s="24"/>
    </row>
    <row r="12" spans="1:27" s="4" customFormat="1" ht="15.75">
      <c r="A12" s="17" t="s">
        <v>52</v>
      </c>
      <c r="B12" s="12">
        <v>6</v>
      </c>
      <c r="C12" s="12">
        <v>6</v>
      </c>
      <c r="D12" s="12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W12" s="13">
        <f>IF(B12&gt;B13,1,0)</f>
        <v>1</v>
      </c>
      <c r="X12" s="13">
        <f>IF(C12&gt;C13,1,0)</f>
        <v>1</v>
      </c>
      <c r="Y12" s="13">
        <f>IF(D12&gt;D13,1,0)</f>
        <v>0</v>
      </c>
      <c r="Z12" s="13">
        <f>SUM(W12:Y12)</f>
        <v>2</v>
      </c>
      <c r="AA12" s="24"/>
    </row>
    <row r="13" spans="1:39" ht="15.75">
      <c r="A13" s="17" t="s">
        <v>53</v>
      </c>
      <c r="B13" s="12">
        <v>3</v>
      </c>
      <c r="C13" s="12">
        <v>2</v>
      </c>
      <c r="D13" s="12"/>
      <c r="K13" s="100" t="str">
        <f>"Spiel "&amp;$V$1&amp;"-31"</f>
        <v>Spiel H50-31</v>
      </c>
      <c r="L13" s="100"/>
      <c r="M13" s="100"/>
      <c r="N13" s="100"/>
      <c r="W13" s="13">
        <f>IF(B13&gt;B12,1,0)</f>
        <v>0</v>
      </c>
      <c r="X13" s="13">
        <f>IF(C13&gt;C12,1,0)</f>
        <v>0</v>
      </c>
      <c r="Y13" s="13">
        <f>IF(D13&gt;D12,1,0)</f>
        <v>0</v>
      </c>
      <c r="Z13" s="13">
        <f>SUM(W13:Y13)</f>
        <v>0</v>
      </c>
      <c r="AA13" s="24"/>
      <c r="AI13" s="100" t="str">
        <f>K13</f>
        <v>Spiel H50-31</v>
      </c>
      <c r="AJ13" s="100"/>
      <c r="AK13" s="100"/>
      <c r="AL13" s="100"/>
      <c r="AM13" s="24"/>
    </row>
    <row r="14" spans="2:39" ht="15.75">
      <c r="B14" s="18"/>
      <c r="C14" s="18"/>
      <c r="D14" s="18"/>
      <c r="K14" s="23" t="s">
        <v>186</v>
      </c>
      <c r="L14" s="101" t="s">
        <v>171</v>
      </c>
      <c r="M14" s="101"/>
      <c r="N14" s="101"/>
      <c r="AI14" s="22" t="s">
        <v>8</v>
      </c>
      <c r="AJ14" s="22" t="s">
        <v>9</v>
      </c>
      <c r="AK14" s="22" t="s">
        <v>10</v>
      </c>
      <c r="AL14" s="22" t="s">
        <v>11</v>
      </c>
      <c r="AM14" s="24"/>
    </row>
    <row r="15" spans="1:39" ht="15.75">
      <c r="A15" s="100" t="str">
        <f>"Spiel "&amp;$V$1&amp;"-13"</f>
        <v>Spiel H50-13</v>
      </c>
      <c r="B15" s="100"/>
      <c r="C15" s="100"/>
      <c r="D15" s="100"/>
      <c r="K15" s="28" t="str">
        <f>F10</f>
        <v>Beulshausen, Brandt</v>
      </c>
      <c r="L15" s="16">
        <v>0</v>
      </c>
      <c r="M15" s="16">
        <v>1</v>
      </c>
      <c r="N15" s="12"/>
      <c r="W15" s="100" t="str">
        <f>A15</f>
        <v>Spiel H50-13</v>
      </c>
      <c r="X15" s="100"/>
      <c r="Y15" s="100"/>
      <c r="Z15" s="100"/>
      <c r="AA15" s="24"/>
      <c r="AH15" s="15" t="str">
        <f>IF(AND($AF$10=0,$AF$11=0),"",IF(OR($AB$10="",$AB$11="",$AF$10=$AF$11,AND($AF$10&lt;2,$AF$11&lt;2)),"Fehler in "&amp;$AC$8,IF($AF$10&gt;$AF$11,$AB$10,$AB$11)))</f>
        <v>Fehler in Spiel H50-21</v>
      </c>
      <c r="AI15" s="13">
        <f>IF(L15&gt;L16,1,0)</f>
        <v>0</v>
      </c>
      <c r="AJ15" s="13">
        <f>IF(M15&gt;M16,1,0)</f>
        <v>0</v>
      </c>
      <c r="AK15" s="13">
        <f>IF(N15&gt;N16,1,0)</f>
        <v>0</v>
      </c>
      <c r="AL15" s="13">
        <f>SUM(AI15:AK15)</f>
        <v>0</v>
      </c>
      <c r="AM15" s="24"/>
    </row>
    <row r="16" spans="1:39" ht="15.75">
      <c r="A16" s="23" t="s">
        <v>54</v>
      </c>
      <c r="B16" s="101" t="s">
        <v>3</v>
      </c>
      <c r="C16" s="101"/>
      <c r="D16" s="101"/>
      <c r="K16" s="28" t="str">
        <f>F21</f>
        <v>Mollenhauer, Schulz</v>
      </c>
      <c r="L16" s="16">
        <v>6</v>
      </c>
      <c r="M16" s="16">
        <v>6</v>
      </c>
      <c r="N16" s="12"/>
      <c r="W16" s="22" t="s">
        <v>8</v>
      </c>
      <c r="X16" s="22" t="s">
        <v>9</v>
      </c>
      <c r="Y16" s="22" t="s">
        <v>10</v>
      </c>
      <c r="Z16" s="22" t="s">
        <v>11</v>
      </c>
      <c r="AA16" s="24"/>
      <c r="AH16" s="15" t="str">
        <f>IF(AND($AF$20=0,$AF$21=0),"",IF(OR($AB$20="",$AB$21="",$AF$20=$AF$21,AND($AF$20&lt;2,$AF$21&lt;2)),"Fehler in "&amp;$AC$18,IF($AF$20&gt;$AF$21,$AB$20,$AB$21)))</f>
        <v>Mollenhauer, Schulz</v>
      </c>
      <c r="AI16" s="13">
        <f>IF(L16&gt;L15,1,0)</f>
        <v>1</v>
      </c>
      <c r="AJ16" s="13">
        <f>IF(M16&gt;M15,1,0)</f>
        <v>1</v>
      </c>
      <c r="AK16" s="13">
        <f>IF(N16&gt;N15,1,0)</f>
        <v>0</v>
      </c>
      <c r="AL16" s="13">
        <f>SUM(AI16:AK16)</f>
        <v>2</v>
      </c>
      <c r="AM16" s="24"/>
    </row>
    <row r="17" spans="1:27" ht="15.75">
      <c r="A17" s="17" t="s">
        <v>91</v>
      </c>
      <c r="B17" s="12">
        <v>6</v>
      </c>
      <c r="C17" s="12">
        <v>6</v>
      </c>
      <c r="D17" s="12"/>
      <c r="W17" s="13">
        <f>IF(B17&gt;B18,1,0)</f>
        <v>1</v>
      </c>
      <c r="X17" s="13">
        <f>IF(C17&gt;C18,1,0)</f>
        <v>1</v>
      </c>
      <c r="Y17" s="13">
        <f>IF(D17&gt;D18,1,0)</f>
        <v>0</v>
      </c>
      <c r="Z17" s="13">
        <f>SUM(W17:Y17)</f>
        <v>2</v>
      </c>
      <c r="AA17" s="24"/>
    </row>
    <row r="18" spans="1:33" ht="15.75">
      <c r="A18" s="17" t="s">
        <v>127</v>
      </c>
      <c r="B18" s="12">
        <v>4</v>
      </c>
      <c r="C18" s="12">
        <v>1</v>
      </c>
      <c r="D18" s="12"/>
      <c r="F18" s="100" t="str">
        <f>"Spiel "&amp;$V$1&amp;"-22"</f>
        <v>Spiel H50-22</v>
      </c>
      <c r="G18" s="100"/>
      <c r="H18" s="100"/>
      <c r="I18" s="100"/>
      <c r="W18" s="13">
        <f>IF(B18&gt;B17,1,0)</f>
        <v>0</v>
      </c>
      <c r="X18" s="13">
        <f>IF(C18&gt;C17,1,0)</f>
        <v>0</v>
      </c>
      <c r="Y18" s="13">
        <f>IF(D18&gt;D17,1,0)</f>
        <v>0</v>
      </c>
      <c r="Z18" s="13">
        <f>SUM(W18:Y18)</f>
        <v>0</v>
      </c>
      <c r="AA18" s="24"/>
      <c r="AC18" s="100" t="str">
        <f>F18</f>
        <v>Spiel H50-22</v>
      </c>
      <c r="AD18" s="100"/>
      <c r="AE18" s="100"/>
      <c r="AF18" s="100"/>
      <c r="AG18" s="24"/>
    </row>
    <row r="19" spans="2:33" ht="15.75">
      <c r="B19" s="25"/>
      <c r="C19" s="25"/>
      <c r="D19" s="25"/>
      <c r="F19" s="23" t="s">
        <v>31</v>
      </c>
      <c r="G19" s="101" t="s">
        <v>170</v>
      </c>
      <c r="H19" s="101"/>
      <c r="I19" s="101"/>
      <c r="AC19" s="22" t="s">
        <v>8</v>
      </c>
      <c r="AD19" s="22" t="s">
        <v>9</v>
      </c>
      <c r="AE19" s="22" t="s">
        <v>10</v>
      </c>
      <c r="AF19" s="22" t="s">
        <v>11</v>
      </c>
      <c r="AG19" s="24"/>
    </row>
    <row r="20" spans="1:33" ht="15.75">
      <c r="A20" s="100" t="str">
        <f>"Spiel "&amp;$V$1&amp;"-14"</f>
        <v>Spiel H50-14</v>
      </c>
      <c r="B20" s="100"/>
      <c r="C20" s="100"/>
      <c r="D20" s="100"/>
      <c r="F20" s="15" t="str">
        <f>AB20</f>
        <v>Gödecke, Henneicke</v>
      </c>
      <c r="G20" s="16">
        <v>6</v>
      </c>
      <c r="H20" s="16">
        <v>3</v>
      </c>
      <c r="I20" s="12">
        <v>6</v>
      </c>
      <c r="W20" s="100" t="str">
        <f>A20</f>
        <v>Spiel H50-14</v>
      </c>
      <c r="X20" s="100"/>
      <c r="Y20" s="100"/>
      <c r="Z20" s="100"/>
      <c r="AA20" s="24"/>
      <c r="AB20" s="15" t="str">
        <f>IF(AND($Z$17=0,$Z$18=0),"",IF(OR($A$17="",$A$18="",$Z$17=$Z$18,AND($Z$17&lt;2,$Z$18&lt;2)),"Fehler in "&amp;$W$15,IF($Z$17&gt;$Z$18,$A$17,$A$18)))</f>
        <v>Gödecke, Henneicke</v>
      </c>
      <c r="AC20" s="13">
        <f>IF(G20&gt;G21,1,0)</f>
        <v>1</v>
      </c>
      <c r="AD20" s="13">
        <f>IF(H20&gt;H21,1,0)</f>
        <v>0</v>
      </c>
      <c r="AE20" s="13">
        <f>IF(I20&gt;I21,1,0)</f>
        <v>0</v>
      </c>
      <c r="AF20" s="13">
        <f>SUM(AC20:AE20)</f>
        <v>1</v>
      </c>
      <c r="AG20" s="24"/>
    </row>
    <row r="21" spans="1:33" ht="15.75">
      <c r="A21" s="23" t="s">
        <v>51</v>
      </c>
      <c r="B21" s="101" t="s">
        <v>3</v>
      </c>
      <c r="C21" s="101"/>
      <c r="D21" s="101"/>
      <c r="F21" s="15" t="str">
        <f>AB21</f>
        <v>Mollenhauer, Schulz</v>
      </c>
      <c r="G21" s="16">
        <v>2</v>
      </c>
      <c r="H21" s="16">
        <v>6</v>
      </c>
      <c r="I21" s="12">
        <v>7</v>
      </c>
      <c r="W21" s="22" t="s">
        <v>8</v>
      </c>
      <c r="X21" s="22" t="s">
        <v>9</v>
      </c>
      <c r="Y21" s="22" t="s">
        <v>10</v>
      </c>
      <c r="Z21" s="22" t="s">
        <v>11</v>
      </c>
      <c r="AA21" s="24"/>
      <c r="AB21" s="15" t="str">
        <f>IF(AND($Z$22=0,$Z$23=0),"",IF(OR($A$22="",$A$23="",$Z$22=$Z$23,AND($Z$22&lt;2,$Z$23&lt;2)),"Fehler in "&amp;$W$16,IF($Z$22&gt;$Z$23,$A$22,$A$23)))</f>
        <v>Mollenhauer, Schulz</v>
      </c>
      <c r="AC21" s="13">
        <f>IF(G21&gt;G20,1,0)</f>
        <v>0</v>
      </c>
      <c r="AD21" s="13">
        <f>IF(H21&gt;H20,1,0)</f>
        <v>1</v>
      </c>
      <c r="AE21" s="13">
        <f>IF(I21&gt;I20,1,0)</f>
        <v>1</v>
      </c>
      <c r="AF21" s="13">
        <f>SUM(AC21:AE21)</f>
        <v>2</v>
      </c>
      <c r="AG21" s="24"/>
    </row>
    <row r="22" spans="1:27" ht="15.75">
      <c r="A22" s="17" t="s">
        <v>55</v>
      </c>
      <c r="B22" s="12">
        <v>2</v>
      </c>
      <c r="C22" s="12">
        <v>3</v>
      </c>
      <c r="D22" s="12"/>
      <c r="W22" s="13">
        <f>IF(B22&gt;B23,1,0)</f>
        <v>0</v>
      </c>
      <c r="X22" s="13">
        <f>IF(C22&gt;C23,1,0)</f>
        <v>0</v>
      </c>
      <c r="Y22" s="13">
        <f>IF(D22&gt;D23,1,0)</f>
        <v>0</v>
      </c>
      <c r="Z22" s="13">
        <f>SUM(W22:Y22)</f>
        <v>0</v>
      </c>
      <c r="AA22" s="24"/>
    </row>
    <row r="23" spans="1:44" ht="15.75">
      <c r="A23" s="11" t="s">
        <v>56</v>
      </c>
      <c r="B23" s="12">
        <v>6</v>
      </c>
      <c r="C23" s="12">
        <v>6</v>
      </c>
      <c r="D23" s="12"/>
      <c r="P23" s="100" t="str">
        <f>"Spiel "&amp;$V$1&amp;"-41"</f>
        <v>Spiel H50-41</v>
      </c>
      <c r="Q23" s="100"/>
      <c r="R23" s="100"/>
      <c r="S23" s="100"/>
      <c r="W23" s="13">
        <f>IF(B23&gt;B22,1,0)</f>
        <v>1</v>
      </c>
      <c r="X23" s="13">
        <f>IF(C23&gt;C22,1,0)</f>
        <v>1</v>
      </c>
      <c r="Y23" s="13">
        <f>IF(D23&gt;D22,1,0)</f>
        <v>0</v>
      </c>
      <c r="Z23" s="13">
        <f>SUM(W23:Y23)</f>
        <v>2</v>
      </c>
      <c r="AA23" s="24"/>
      <c r="AO23" s="100" t="str">
        <f>P23</f>
        <v>Spiel H50-41</v>
      </c>
      <c r="AP23" s="100"/>
      <c r="AQ23" s="100"/>
      <c r="AR23" s="100"/>
    </row>
    <row r="24" spans="2:44" ht="15.75">
      <c r="B24" s="18"/>
      <c r="C24" s="18"/>
      <c r="D24" s="18"/>
      <c r="P24" s="23" t="s">
        <v>177</v>
      </c>
      <c r="Q24" s="101" t="s">
        <v>170</v>
      </c>
      <c r="R24" s="101"/>
      <c r="S24" s="101"/>
      <c r="AO24" s="22" t="s">
        <v>8</v>
      </c>
      <c r="AP24" s="22" t="s">
        <v>9</v>
      </c>
      <c r="AQ24" s="22" t="s">
        <v>10</v>
      </c>
      <c r="AR24" s="22" t="s">
        <v>11</v>
      </c>
    </row>
    <row r="25" spans="1:44" ht="15.75">
      <c r="A25" s="100" t="str">
        <f>"Spiel "&amp;$V$1&amp;"-15"</f>
        <v>Spiel H50-15</v>
      </c>
      <c r="B25" s="100"/>
      <c r="C25" s="100"/>
      <c r="D25" s="100"/>
      <c r="P25" s="15" t="str">
        <f>AN25</f>
        <v>Mollenhauer, Schulz</v>
      </c>
      <c r="Q25" s="16">
        <v>6</v>
      </c>
      <c r="R25" s="16">
        <v>6</v>
      </c>
      <c r="S25" s="12"/>
      <c r="W25" s="100" t="str">
        <f>A25</f>
        <v>Spiel H50-15</v>
      </c>
      <c r="X25" s="100"/>
      <c r="Y25" s="100"/>
      <c r="Z25" s="100"/>
      <c r="AA25" s="24"/>
      <c r="AN25" s="15" t="str">
        <f>IF(AND($AL$15=0,$AL$16=0),"",IF(OR($AH$15="",$AH$16="",$AL$15=$AL$16,AND($AL$15&lt;2,$AL$16&lt;2)),"Fehler in "&amp;$AI$13,IF($AL$15&gt;$AL$16,$AH$15,$AH$16)))</f>
        <v>Mollenhauer, Schulz</v>
      </c>
      <c r="AO25" s="13">
        <f>IF(Q25&gt;Q26,1,0)</f>
        <v>1</v>
      </c>
      <c r="AP25" s="13">
        <f>IF(R25&gt;R26,1,0)</f>
        <v>1</v>
      </c>
      <c r="AQ25" s="13">
        <f>IF(S25&gt;S26,1,0)</f>
        <v>0</v>
      </c>
      <c r="AR25" s="13">
        <f>SUM(AO25:AQ25)</f>
        <v>2</v>
      </c>
    </row>
    <row r="26" spans="1:44" ht="15.75">
      <c r="A26" s="23" t="s">
        <v>57</v>
      </c>
      <c r="B26" s="101" t="s">
        <v>3</v>
      </c>
      <c r="C26" s="101"/>
      <c r="D26" s="101"/>
      <c r="P26" s="15" t="str">
        <f>AN26</f>
        <v>Kühn, Waldmann</v>
      </c>
      <c r="Q26" s="16">
        <v>1</v>
      </c>
      <c r="R26" s="16">
        <v>0</v>
      </c>
      <c r="S26" s="12"/>
      <c r="W26" s="22" t="s">
        <v>8</v>
      </c>
      <c r="X26" s="22" t="s">
        <v>9</v>
      </c>
      <c r="Y26" s="22" t="s">
        <v>10</v>
      </c>
      <c r="Z26" s="22" t="s">
        <v>11</v>
      </c>
      <c r="AA26" s="24"/>
      <c r="AN26" s="15" t="str">
        <f>IF(AND($AL$35=0,$AL$36=0),"",IF(OR($AH$35="",$AH$36="",$AL$35=$AL$36,AND($AL$35&lt;2,$AL$36&lt;2)),"Fehler in "&amp;$AI$33,IF($AL$35&gt;$AL$36,$AH$35,$AH$36)))</f>
        <v>Kühn, Waldmann</v>
      </c>
      <c r="AO26" s="13">
        <f>IF(Q26&gt;Q25,1,0)</f>
        <v>0</v>
      </c>
      <c r="AP26" s="13">
        <f>IF(R26&gt;R25,1,0)</f>
        <v>0</v>
      </c>
      <c r="AQ26" s="13">
        <f>IF(S26&gt;S25,1,0)</f>
        <v>0</v>
      </c>
      <c r="AR26" s="13">
        <f>SUM(AO26:AQ26)</f>
        <v>0</v>
      </c>
    </row>
    <row r="27" spans="1:44" ht="15.75">
      <c r="A27" s="11" t="s">
        <v>172</v>
      </c>
      <c r="B27" s="12">
        <v>7</v>
      </c>
      <c r="C27" s="12">
        <v>7</v>
      </c>
      <c r="D27" s="12"/>
      <c r="S27" s="14"/>
      <c r="W27" s="13">
        <f>IF(B27&gt;B28,1,0)</f>
        <v>1</v>
      </c>
      <c r="X27" s="13">
        <f>IF(C27&gt;C28,1,0)</f>
        <v>1</v>
      </c>
      <c r="Y27" s="13">
        <f>IF(D27&gt;D28,1,0)</f>
        <v>0</v>
      </c>
      <c r="Z27" s="13">
        <f>SUM(W27:Y27)</f>
        <v>2</v>
      </c>
      <c r="AA27" s="24"/>
      <c r="AO27" s="106" t="str">
        <f>IF(AND($AR$25=0,$AR$26=0),"",IF(OR($AN$25="",$AN$26="",$AR$25=$AR$26,AND($AR$25&lt;2,$AR$26&lt;2)),"Fehler in "&amp;$AO$23,IF($AR$25&gt;$AR$26,$AN$25,$AN$26)))</f>
        <v>Mollenhauer, Schulz</v>
      </c>
      <c r="AP27" s="106"/>
      <c r="AQ27" s="106"/>
      <c r="AR27" s="106"/>
    </row>
    <row r="28" spans="1:33" ht="15.75">
      <c r="A28" s="17" t="s">
        <v>58</v>
      </c>
      <c r="B28" s="12">
        <v>5</v>
      </c>
      <c r="C28" s="12">
        <v>5</v>
      </c>
      <c r="D28" s="12"/>
      <c r="F28" s="100" t="str">
        <f>"Spiel "&amp;$V$1&amp;"-23"</f>
        <v>Spiel H50-23</v>
      </c>
      <c r="G28" s="100"/>
      <c r="H28" s="100"/>
      <c r="I28" s="100"/>
      <c r="P28" s="100" t="s">
        <v>4</v>
      </c>
      <c r="Q28" s="100"/>
      <c r="R28" s="100"/>
      <c r="S28" s="100"/>
      <c r="W28" s="13">
        <f>IF(B28&gt;B27,1,0)</f>
        <v>0</v>
      </c>
      <c r="X28" s="13">
        <f>IF(C28&gt;C27,1,0)</f>
        <v>0</v>
      </c>
      <c r="Y28" s="13">
        <f>IF(D28&gt;D27,1,0)</f>
        <v>0</v>
      </c>
      <c r="Z28" s="13">
        <f>SUM(W28:Y28)</f>
        <v>0</v>
      </c>
      <c r="AA28" s="24"/>
      <c r="AC28" s="100" t="str">
        <f>F28</f>
        <v>Spiel H50-23</v>
      </c>
      <c r="AD28" s="100"/>
      <c r="AE28" s="100"/>
      <c r="AF28" s="100"/>
      <c r="AG28" s="24"/>
    </row>
    <row r="29" spans="2:33" ht="15.75">
      <c r="B29" s="25"/>
      <c r="C29" s="25"/>
      <c r="D29" s="25"/>
      <c r="F29" s="27" t="s">
        <v>24</v>
      </c>
      <c r="G29" s="101" t="s">
        <v>168</v>
      </c>
      <c r="H29" s="101"/>
      <c r="I29" s="101"/>
      <c r="P29" s="106" t="str">
        <f>AO27</f>
        <v>Mollenhauer, Schulz</v>
      </c>
      <c r="Q29" s="106"/>
      <c r="R29" s="106"/>
      <c r="S29" s="106"/>
      <c r="AC29" s="22" t="s">
        <v>8</v>
      </c>
      <c r="AD29" s="22" t="s">
        <v>9</v>
      </c>
      <c r="AE29" s="22" t="s">
        <v>10</v>
      </c>
      <c r="AF29" s="22" t="s">
        <v>11</v>
      </c>
      <c r="AG29" s="24"/>
    </row>
    <row r="30" spans="1:33" ht="15.75">
      <c r="A30" s="100" t="str">
        <f>"Spiel "&amp;$V$1&amp;"-16"</f>
        <v>Spiel H50-16</v>
      </c>
      <c r="B30" s="100"/>
      <c r="C30" s="100"/>
      <c r="D30" s="100"/>
      <c r="F30" s="15" t="str">
        <f>AB30</f>
        <v>Siegmund, Marks</v>
      </c>
      <c r="G30" s="16">
        <v>5</v>
      </c>
      <c r="H30" s="16">
        <v>0</v>
      </c>
      <c r="I30" s="12"/>
      <c r="P30" s="103"/>
      <c r="Q30" s="103"/>
      <c r="R30" s="103"/>
      <c r="S30" s="103"/>
      <c r="W30" s="100" t="str">
        <f>A30</f>
        <v>Spiel H50-16</v>
      </c>
      <c r="X30" s="100"/>
      <c r="Y30" s="100"/>
      <c r="Z30" s="100"/>
      <c r="AA30" s="24"/>
      <c r="AB30" s="15" t="str">
        <f>IF(AND($Z$27=0,$Z$28=0),"",IF(OR($A$27="",$A$28="",$Z$27=$Z$28,AND($Z$27&lt;2,$Z$28&lt;2)),"Fehler in "&amp;$W$25,IF($Z$27&gt;$Z$28,$A$27,$A$28)))</f>
        <v>Siegmund, Marks</v>
      </c>
      <c r="AC30" s="13">
        <f>IF(G30&gt;G31,1,0)</f>
        <v>0</v>
      </c>
      <c r="AD30" s="13">
        <f>IF(H30&gt;H31,1,0)</f>
        <v>0</v>
      </c>
      <c r="AE30" s="13">
        <f>IF(I30&gt;I31,1,0)</f>
        <v>0</v>
      </c>
      <c r="AF30" s="13">
        <f>SUM(AC30:AE30)</f>
        <v>0</v>
      </c>
      <c r="AG30" s="24"/>
    </row>
    <row r="31" spans="1:33" ht="15.75">
      <c r="A31" s="23" t="s">
        <v>59</v>
      </c>
      <c r="B31" s="101" t="s">
        <v>3</v>
      </c>
      <c r="C31" s="101"/>
      <c r="D31" s="101"/>
      <c r="F31" s="15" t="str">
        <f>AB31</f>
        <v>Kühn, Waldmann</v>
      </c>
      <c r="G31" s="16">
        <v>7</v>
      </c>
      <c r="H31" s="16">
        <v>6</v>
      </c>
      <c r="I31" s="12"/>
      <c r="P31" s="26"/>
      <c r="Q31" s="105"/>
      <c r="R31" s="105"/>
      <c r="S31" s="105"/>
      <c r="W31" s="22" t="s">
        <v>8</v>
      </c>
      <c r="X31" s="22" t="s">
        <v>9</v>
      </c>
      <c r="Y31" s="22" t="s">
        <v>10</v>
      </c>
      <c r="Z31" s="22" t="s">
        <v>11</v>
      </c>
      <c r="AA31" s="24"/>
      <c r="AB31" s="15" t="str">
        <f>IF(AND(Z32=0,Z33=0),"",IF(OR(A32="",A33="",Z32=Z33,AND(Z32&lt;2,Z33&lt;2)),"Fehler in "&amp;W26,IF(Z32&gt;Z33,A32,A33)))</f>
        <v>Kühn, Waldmann</v>
      </c>
      <c r="AC31" s="13">
        <f>IF(G31&gt;G30,1,0)</f>
        <v>1</v>
      </c>
      <c r="AD31" s="13">
        <f>IF(H31&gt;H30,1,0)</f>
        <v>1</v>
      </c>
      <c r="AE31" s="13">
        <f>IF(I31&gt;I30,1,0)</f>
        <v>0</v>
      </c>
      <c r="AF31" s="13">
        <f>SUM(AC31:AE31)</f>
        <v>2</v>
      </c>
      <c r="AG31" s="24"/>
    </row>
    <row r="32" spans="1:27" ht="15.75">
      <c r="A32" s="17" t="s">
        <v>60</v>
      </c>
      <c r="B32" s="12">
        <v>4</v>
      </c>
      <c r="C32" s="12">
        <v>3</v>
      </c>
      <c r="D32" s="12"/>
      <c r="P32" s="20"/>
      <c r="Q32" s="20"/>
      <c r="R32" s="20"/>
      <c r="S32" s="21"/>
      <c r="W32" s="13">
        <f>IF(B32&gt;B33,1,0)</f>
        <v>0</v>
      </c>
      <c r="X32" s="13">
        <f>IF(C32&gt;C33,1,0)</f>
        <v>0</v>
      </c>
      <c r="Y32" s="13">
        <f>IF(D32&gt;D33,1,0)</f>
        <v>0</v>
      </c>
      <c r="Z32" s="13">
        <f>SUM(W32:Y32)</f>
        <v>0</v>
      </c>
      <c r="AA32" s="24"/>
    </row>
    <row r="33" spans="1:39" ht="15.75">
      <c r="A33" s="17" t="s">
        <v>61</v>
      </c>
      <c r="B33" s="12">
        <v>6</v>
      </c>
      <c r="C33" s="12">
        <v>6</v>
      </c>
      <c r="D33" s="12"/>
      <c r="K33" s="100" t="str">
        <f>"Spiel "&amp;$V$1&amp;"-32"</f>
        <v>Spiel H50-32</v>
      </c>
      <c r="L33" s="100"/>
      <c r="M33" s="100"/>
      <c r="N33" s="100"/>
      <c r="P33" s="20"/>
      <c r="Q33" s="20"/>
      <c r="R33" s="20"/>
      <c r="S33" s="21"/>
      <c r="W33" s="13">
        <f>IF(B33&gt;B32,1,0)</f>
        <v>1</v>
      </c>
      <c r="X33" s="13">
        <f>IF(C33&gt;C32,1,0)</f>
        <v>1</v>
      </c>
      <c r="Y33" s="13">
        <f>IF(D33&gt;D32,1,0)</f>
        <v>0</v>
      </c>
      <c r="Z33" s="13">
        <f>SUM(W33:Y33)</f>
        <v>2</v>
      </c>
      <c r="AA33" s="24"/>
      <c r="AI33" s="100" t="str">
        <f>K33</f>
        <v>Spiel H50-32</v>
      </c>
      <c r="AJ33" s="100"/>
      <c r="AK33" s="100"/>
      <c r="AL33" s="100"/>
      <c r="AM33" s="24"/>
    </row>
    <row r="34" spans="2:39" ht="15.75">
      <c r="B34" s="18"/>
      <c r="C34" s="18"/>
      <c r="D34" s="18"/>
      <c r="K34" s="23" t="s">
        <v>176</v>
      </c>
      <c r="L34" s="101" t="s">
        <v>168</v>
      </c>
      <c r="M34" s="101"/>
      <c r="N34" s="101"/>
      <c r="P34" s="20"/>
      <c r="Q34" s="20"/>
      <c r="R34" s="20"/>
      <c r="S34" s="8"/>
      <c r="AI34" s="22" t="s">
        <v>8</v>
      </c>
      <c r="AJ34" s="22" t="s">
        <v>9</v>
      </c>
      <c r="AK34" s="22" t="s">
        <v>10</v>
      </c>
      <c r="AL34" s="22" t="s">
        <v>11</v>
      </c>
      <c r="AM34" s="24"/>
    </row>
    <row r="35" spans="1:39" ht="15.75">
      <c r="A35" s="100" t="str">
        <f>"Spiel "&amp;$V$1&amp;"-17"</f>
        <v>Spiel H50-17</v>
      </c>
      <c r="B35" s="100"/>
      <c r="C35" s="100"/>
      <c r="D35" s="100"/>
      <c r="K35" s="15" t="str">
        <f>AH35</f>
        <v>Kühn, Waldmann</v>
      </c>
      <c r="L35" s="16">
        <v>6</v>
      </c>
      <c r="M35" s="16">
        <v>5</v>
      </c>
      <c r="N35" s="12">
        <v>7</v>
      </c>
      <c r="W35" s="100" t="str">
        <f>A35</f>
        <v>Spiel H50-17</v>
      </c>
      <c r="X35" s="100"/>
      <c r="Y35" s="100"/>
      <c r="Z35" s="100"/>
      <c r="AA35" s="24"/>
      <c r="AH35" s="15" t="str">
        <f>IF(AND($AF$30=0,$AF$31=0),"",IF(OR($AB$30="",$AB$31="",$AF$30=$AF$31,AND($AF$30&lt;2,$AF$31&lt;2)),"Fehler in "&amp;$AC$28,IF($AF$30&gt;$AF$31,$AB$30,$AB$31)))</f>
        <v>Kühn, Waldmann</v>
      </c>
      <c r="AI35" s="13">
        <f>IF(L35&gt;L36,1,0)</f>
        <v>1</v>
      </c>
      <c r="AJ35" s="13">
        <f>IF(M35&gt;M36,1,0)</f>
        <v>0</v>
      </c>
      <c r="AK35" s="13">
        <f>IF(N35&gt;N36,1,0)</f>
        <v>1</v>
      </c>
      <c r="AL35" s="13">
        <f>SUM(AI35:AK35)</f>
        <v>2</v>
      </c>
      <c r="AM35" s="24"/>
    </row>
    <row r="36" spans="1:39" ht="15.75">
      <c r="A36" s="23" t="s">
        <v>57</v>
      </c>
      <c r="B36" s="101" t="s">
        <v>3</v>
      </c>
      <c r="C36" s="101"/>
      <c r="D36" s="101"/>
      <c r="K36" s="15" t="str">
        <f>F41</f>
        <v>Funke, Ansmann</v>
      </c>
      <c r="L36" s="16">
        <v>3</v>
      </c>
      <c r="M36" s="16">
        <v>7</v>
      </c>
      <c r="N36" s="12">
        <v>6</v>
      </c>
      <c r="W36" s="22" t="s">
        <v>8</v>
      </c>
      <c r="X36" s="22" t="s">
        <v>9</v>
      </c>
      <c r="Y36" s="22" t="s">
        <v>10</v>
      </c>
      <c r="Z36" s="22" t="s">
        <v>11</v>
      </c>
      <c r="AA36" s="24"/>
      <c r="AH36" s="15" t="str">
        <f>IF(AND($AF$40=0,$AF$41=0),"",IF(OR($AB$40="",$AB$41="",$AF$40=$AF$41,AND($AF$40&lt;2,$AF$41&lt;2)),"Fehler in "&amp;$AC$38,IF($AF$40&gt;$AF$41,$AB$40,$AB$41)))</f>
        <v>Fehler in Spiel H50-24</v>
      </c>
      <c r="AI36" s="13">
        <f>IF(L36&gt;L35,1,0)</f>
        <v>0</v>
      </c>
      <c r="AJ36" s="13">
        <f>IF(M36&gt;M35,1,0)</f>
        <v>1</v>
      </c>
      <c r="AK36" s="13">
        <f>IF(N36&gt;N35,1,0)</f>
        <v>0</v>
      </c>
      <c r="AL36" s="13">
        <f>SUM(AI36:AK36)</f>
        <v>1</v>
      </c>
      <c r="AM36" s="24"/>
    </row>
    <row r="37" spans="1:27" ht="15.75">
      <c r="A37" s="17" t="s">
        <v>62</v>
      </c>
      <c r="B37" s="12">
        <v>4</v>
      </c>
      <c r="C37" s="12">
        <v>6</v>
      </c>
      <c r="D37" s="12">
        <v>7</v>
      </c>
      <c r="W37" s="13">
        <f>IF(B37&gt;B38,1,0)</f>
        <v>0</v>
      </c>
      <c r="X37" s="13">
        <f>IF(C37&gt;C38,1,0)</f>
        <v>1</v>
      </c>
      <c r="Y37" s="13">
        <f>IF(D37&gt;D38,1,0)</f>
        <v>1</v>
      </c>
      <c r="Z37" s="13">
        <f>SUM(W37:Y37)</f>
        <v>2</v>
      </c>
      <c r="AA37" s="24"/>
    </row>
    <row r="38" spans="1:33" ht="15.75">
      <c r="A38" s="17" t="s">
        <v>63</v>
      </c>
      <c r="B38" s="12">
        <v>6</v>
      </c>
      <c r="C38" s="12">
        <v>3</v>
      </c>
      <c r="D38" s="12">
        <v>6</v>
      </c>
      <c r="F38" s="100" t="str">
        <f>"Spiel "&amp;$V$1&amp;"-24"</f>
        <v>Spiel H50-24</v>
      </c>
      <c r="G38" s="100"/>
      <c r="H38" s="100"/>
      <c r="I38" s="100"/>
      <c r="W38" s="13">
        <f>IF(B38&gt;B37,1,0)</f>
        <v>1</v>
      </c>
      <c r="X38" s="13">
        <f>IF(C38&gt;C37,1,0)</f>
        <v>0</v>
      </c>
      <c r="Y38" s="13">
        <f>IF(D38&gt;D37,1,0)</f>
        <v>0</v>
      </c>
      <c r="Z38" s="13">
        <f>SUM(W38:Y38)</f>
        <v>1</v>
      </c>
      <c r="AA38" s="24"/>
      <c r="AC38" s="100" t="str">
        <f>F38</f>
        <v>Spiel H50-24</v>
      </c>
      <c r="AD38" s="100"/>
      <c r="AE38" s="100"/>
      <c r="AF38" s="100"/>
      <c r="AG38" s="24"/>
    </row>
    <row r="39" spans="2:33" ht="15.75">
      <c r="B39" s="25"/>
      <c r="C39" s="25"/>
      <c r="D39" s="25"/>
      <c r="F39" s="23" t="s">
        <v>175</v>
      </c>
      <c r="G39" s="101" t="s">
        <v>171</v>
      </c>
      <c r="H39" s="101"/>
      <c r="I39" s="101"/>
      <c r="AC39" s="22" t="s">
        <v>8</v>
      </c>
      <c r="AD39" s="22" t="s">
        <v>9</v>
      </c>
      <c r="AE39" s="22" t="s">
        <v>10</v>
      </c>
      <c r="AF39" s="22" t="s">
        <v>11</v>
      </c>
      <c r="AG39" s="24"/>
    </row>
    <row r="40" spans="1:33" ht="15.75">
      <c r="A40" s="100" t="str">
        <f>"Spiel "&amp;$V$1&amp;"-18"</f>
        <v>Spiel H50-18</v>
      </c>
      <c r="B40" s="100"/>
      <c r="C40" s="100"/>
      <c r="D40" s="100"/>
      <c r="F40" s="15" t="str">
        <f>AB40</f>
        <v>Eberwein, Thode</v>
      </c>
      <c r="G40" s="16">
        <v>3</v>
      </c>
      <c r="H40" s="16">
        <v>4</v>
      </c>
      <c r="I40" s="12"/>
      <c r="W40" s="100" t="str">
        <f>A40</f>
        <v>Spiel H50-18</v>
      </c>
      <c r="X40" s="100"/>
      <c r="Y40" s="100"/>
      <c r="Z40" s="100"/>
      <c r="AA40" s="24"/>
      <c r="AB40" s="15" t="str">
        <f>IF(AND($Z$37=0,$Z$38=0),"",IF(OR($A$37="",$A$38="",$Z$37=$Z$38,AND($Z$37&lt;2,$Z$38&lt;2)),"Fehler in "&amp;$W$35,IF($Z$37&gt;$Z$38,$A$37,$A$38)))</f>
        <v>Eberwein, Thode</v>
      </c>
      <c r="AC40" s="13">
        <f>IF(G40&gt;G41,1,0)</f>
        <v>0</v>
      </c>
      <c r="AD40" s="13">
        <f>IF(H40&gt;H41,1,0)</f>
        <v>0</v>
      </c>
      <c r="AE40" s="13">
        <f>IF(I40&gt;I41,1,0)</f>
        <v>0</v>
      </c>
      <c r="AF40" s="13">
        <f>SUM(AC40:AE40)</f>
        <v>0</v>
      </c>
      <c r="AG40" s="24"/>
    </row>
    <row r="41" spans="1:33" ht="15.75">
      <c r="A41" s="23" t="s">
        <v>29</v>
      </c>
      <c r="B41" s="101" t="s">
        <v>3</v>
      </c>
      <c r="C41" s="101"/>
      <c r="D41" s="101"/>
      <c r="F41" s="11" t="s">
        <v>64</v>
      </c>
      <c r="G41" s="16">
        <v>6</v>
      </c>
      <c r="H41" s="16">
        <v>6</v>
      </c>
      <c r="I41" s="12"/>
      <c r="W41" s="22" t="s">
        <v>8</v>
      </c>
      <c r="X41" s="22" t="s">
        <v>9</v>
      </c>
      <c r="Y41" s="22" t="s">
        <v>10</v>
      </c>
      <c r="Z41" s="22" t="s">
        <v>11</v>
      </c>
      <c r="AA41" s="24"/>
      <c r="AB41" s="15">
        <f>IF(AND($Z$42=0,$Z$43=0),"",IF(OR($A$42="",$A$43="",$Z$42=$Z$43,AND($Z$42&lt;2,$Z$43&lt;2)),"Fehler in "&amp;$W$36,IF($Z$42&gt;$Z$43,$A$42,$A$43)))</f>
      </c>
      <c r="AC41" s="13">
        <f>IF(G41&gt;G40,1,0)</f>
        <v>1</v>
      </c>
      <c r="AD41" s="13">
        <f>IF(H41&gt;H40,1,0)</f>
        <v>1</v>
      </c>
      <c r="AE41" s="13">
        <f>IF(I41&gt;I40,1,0)</f>
        <v>0</v>
      </c>
      <c r="AF41" s="13">
        <f>SUM(AC41:AE41)</f>
        <v>2</v>
      </c>
      <c r="AG41" s="24"/>
    </row>
    <row r="42" spans="1:27" ht="15.75">
      <c r="A42" s="96" t="s">
        <v>206</v>
      </c>
      <c r="B42" s="12"/>
      <c r="C42" s="12"/>
      <c r="D42" s="12"/>
      <c r="W42" s="13">
        <f>IF(B42&gt;B43,1,0)</f>
        <v>0</v>
      </c>
      <c r="X42" s="13">
        <f>IF(C42&gt;C43,1,0)</f>
        <v>0</v>
      </c>
      <c r="Y42" s="13">
        <f>IF(D42&gt;D43,1,0)</f>
        <v>0</v>
      </c>
      <c r="Z42" s="13">
        <f>SUM(W42:Y42)</f>
        <v>0</v>
      </c>
      <c r="AA42" s="24"/>
    </row>
    <row r="43" spans="1:27" ht="15.75">
      <c r="A43" s="11" t="s">
        <v>64</v>
      </c>
      <c r="B43" s="12"/>
      <c r="C43" s="12"/>
      <c r="D43" s="12"/>
      <c r="W43" s="13">
        <f>IF(B43&gt;B42,1,0)</f>
        <v>0</v>
      </c>
      <c r="X43" s="13">
        <f>IF(C43&gt;C42,1,0)</f>
        <v>0</v>
      </c>
      <c r="Y43" s="13">
        <f>IF(D43&gt;D42,1,0)</f>
        <v>0</v>
      </c>
      <c r="Z43" s="13">
        <f>SUM(W43:Y43)</f>
        <v>0</v>
      </c>
      <c r="AA43" s="24"/>
    </row>
  </sheetData>
  <sheetProtection/>
  <mergeCells count="63">
    <mergeCell ref="A3:D3"/>
    <mergeCell ref="F3:I3"/>
    <mergeCell ref="K3:N3"/>
    <mergeCell ref="P3:S3"/>
    <mergeCell ref="A1:S1"/>
    <mergeCell ref="W3:Z3"/>
    <mergeCell ref="AC3:AF3"/>
    <mergeCell ref="AI3:AL3"/>
    <mergeCell ref="AO3:AR3"/>
    <mergeCell ref="W4:Z4"/>
    <mergeCell ref="AC4:AF4"/>
    <mergeCell ref="AI4:AL4"/>
    <mergeCell ref="AO4:AR4"/>
    <mergeCell ref="A5:D5"/>
    <mergeCell ref="W5:Z5"/>
    <mergeCell ref="B6:D6"/>
    <mergeCell ref="F8:I8"/>
    <mergeCell ref="AC8:AF8"/>
    <mergeCell ref="G9:I9"/>
    <mergeCell ref="A10:D10"/>
    <mergeCell ref="W10:Z10"/>
    <mergeCell ref="B11:D11"/>
    <mergeCell ref="K13:N13"/>
    <mergeCell ref="AI13:AL13"/>
    <mergeCell ref="L14:N14"/>
    <mergeCell ref="A15:D15"/>
    <mergeCell ref="W15:Z15"/>
    <mergeCell ref="B16:D16"/>
    <mergeCell ref="F18:I18"/>
    <mergeCell ref="AC18:AF18"/>
    <mergeCell ref="G19:I19"/>
    <mergeCell ref="A20:D20"/>
    <mergeCell ref="W20:Z20"/>
    <mergeCell ref="B21:D21"/>
    <mergeCell ref="P23:S23"/>
    <mergeCell ref="AO23:AR23"/>
    <mergeCell ref="Q24:S24"/>
    <mergeCell ref="A25:D25"/>
    <mergeCell ref="W25:Z25"/>
    <mergeCell ref="B26:D26"/>
    <mergeCell ref="AO27:AR27"/>
    <mergeCell ref="F28:I28"/>
    <mergeCell ref="P28:S28"/>
    <mergeCell ref="AC28:AF28"/>
    <mergeCell ref="G29:I29"/>
    <mergeCell ref="P29:S29"/>
    <mergeCell ref="A30:D30"/>
    <mergeCell ref="P30:S30"/>
    <mergeCell ref="W30:Z30"/>
    <mergeCell ref="B31:D31"/>
    <mergeCell ref="Q31:S31"/>
    <mergeCell ref="K33:N33"/>
    <mergeCell ref="AI33:AL33"/>
    <mergeCell ref="L34:N34"/>
    <mergeCell ref="A35:D35"/>
    <mergeCell ref="W35:Z35"/>
    <mergeCell ref="B36:D36"/>
    <mergeCell ref="F38:I38"/>
    <mergeCell ref="AC38:AF38"/>
    <mergeCell ref="G39:I39"/>
    <mergeCell ref="A40:D40"/>
    <mergeCell ref="W40:Z40"/>
    <mergeCell ref="B41:D41"/>
  </mergeCells>
  <dataValidations count="1">
    <dataValidation type="textLength" operator="equal" allowBlank="1" showInputMessage="1" showErrorMessage="1" sqref="W1:AR65536 V2:V65536">
      <formula1>0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2" r:id="rId4"/>
  <headerFooter alignWithMargins="0">
    <oddHeader>&amp;L15. Kästorf Open&amp;RStand: &amp;D, &amp;T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3"/>
  <sheetViews>
    <sheetView zoomScale="50" zoomScaleNormal="50" zoomScalePageLayoutView="0" workbookViewId="0" topLeftCell="A1">
      <selection activeCell="BA47" sqref="BA47"/>
    </sheetView>
  </sheetViews>
  <sheetFormatPr defaultColWidth="9.140625" defaultRowHeight="15" outlineLevelCol="1"/>
  <cols>
    <col min="1" max="1" width="28.421875" style="14" customWidth="1"/>
    <col min="2" max="4" width="2.7109375" style="14" customWidth="1"/>
    <col min="5" max="5" width="5.28125" style="14" customWidth="1"/>
    <col min="6" max="6" width="24.00390625" style="14" customWidth="1"/>
    <col min="7" max="9" width="2.7109375" style="14" customWidth="1"/>
    <col min="10" max="10" width="10.7109375" style="14" customWidth="1"/>
    <col min="11" max="11" width="22.421875" style="14" customWidth="1"/>
    <col min="12" max="13" width="2.7109375" style="14" customWidth="1"/>
    <col min="14" max="14" width="2.7109375" style="4" customWidth="1"/>
    <col min="15" max="15" width="4.28125" style="14" customWidth="1"/>
    <col min="16" max="16" width="18.7109375" style="14" customWidth="1"/>
    <col min="17" max="18" width="2.7109375" style="14" customWidth="1"/>
    <col min="19" max="19" width="2.7109375" style="4" customWidth="1"/>
    <col min="20" max="20" width="18.7109375" style="14" customWidth="1"/>
    <col min="21" max="22" width="2.7109375" style="14" customWidth="1"/>
    <col min="23" max="23" width="2.7109375" style="4" customWidth="1"/>
    <col min="24" max="25" width="9.140625" style="14" customWidth="1"/>
    <col min="26" max="26" width="15.00390625" style="14" customWidth="1"/>
    <col min="27" max="31" width="8.140625" style="14" hidden="1" customWidth="1" outlineLevel="1"/>
    <col min="32" max="32" width="9.8515625" style="14" hidden="1" customWidth="1" outlineLevel="1"/>
    <col min="33" max="37" width="8.140625" style="14" hidden="1" customWidth="1" outlineLevel="1"/>
    <col min="38" max="38" width="9.8515625" style="14" hidden="1" customWidth="1" outlineLevel="1"/>
    <col min="39" max="43" width="8.140625" style="14" hidden="1" customWidth="1" outlineLevel="1"/>
    <col min="44" max="44" width="9.8515625" style="14" hidden="1" customWidth="1" outlineLevel="1"/>
    <col min="45" max="48" width="8.140625" style="14" hidden="1" customWidth="1" outlineLevel="1"/>
    <col min="49" max="49" width="9.140625" style="14" customWidth="1" collapsed="1"/>
    <col min="50" max="16384" width="9.140625" style="14" customWidth="1"/>
  </cols>
  <sheetData>
    <row r="1" spans="1:26" s="1" customFormat="1" ht="26.25">
      <c r="A1" s="98" t="s">
        <v>210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Y1" s="1" t="s">
        <v>2</v>
      </c>
      <c r="Z1" s="1" t="s">
        <v>65</v>
      </c>
    </row>
    <row r="2" spans="14:23" s="1" customFormat="1" ht="24" customHeight="1">
      <c r="N2" s="2"/>
      <c r="S2" s="2"/>
      <c r="W2" s="2"/>
    </row>
    <row r="3" spans="1:48" s="2" customFormat="1" ht="15.75">
      <c r="A3" s="99" t="s">
        <v>66</v>
      </c>
      <c r="B3" s="99"/>
      <c r="C3" s="99"/>
      <c r="D3" s="99"/>
      <c r="F3" s="99" t="s">
        <v>5</v>
      </c>
      <c r="G3" s="99"/>
      <c r="H3" s="99"/>
      <c r="I3" s="99"/>
      <c r="J3" s="3"/>
      <c r="K3" s="99" t="s">
        <v>6</v>
      </c>
      <c r="L3" s="99"/>
      <c r="M3" s="99"/>
      <c r="N3" s="99"/>
      <c r="O3" s="3"/>
      <c r="P3" s="99" t="s">
        <v>0</v>
      </c>
      <c r="Q3" s="99"/>
      <c r="R3" s="99"/>
      <c r="S3" s="99"/>
      <c r="T3" s="99" t="s">
        <v>1</v>
      </c>
      <c r="U3" s="99"/>
      <c r="V3" s="99"/>
      <c r="W3" s="99"/>
      <c r="Z3" s="4" t="s">
        <v>7</v>
      </c>
      <c r="AA3" s="103" t="str">
        <f>F3</f>
        <v>1. Runde</v>
      </c>
      <c r="AB3" s="103"/>
      <c r="AC3" s="103"/>
      <c r="AD3" s="103"/>
      <c r="AE3" s="24"/>
      <c r="AF3" s="4"/>
      <c r="AG3" s="104" t="str">
        <f>K3</f>
        <v>2. Runde</v>
      </c>
      <c r="AH3" s="104"/>
      <c r="AI3" s="104"/>
      <c r="AJ3" s="104"/>
      <c r="AK3" s="25"/>
      <c r="AL3" s="4"/>
      <c r="AM3" s="104" t="str">
        <f>P3</f>
        <v>Halbfinale</v>
      </c>
      <c r="AN3" s="104"/>
      <c r="AO3" s="104"/>
      <c r="AP3" s="104"/>
      <c r="AQ3" s="25"/>
      <c r="AR3" s="4"/>
      <c r="AS3" s="104" t="str">
        <f>T3</f>
        <v>Finale</v>
      </c>
      <c r="AT3" s="104"/>
      <c r="AU3" s="104"/>
      <c r="AV3" s="104"/>
    </row>
    <row r="4" spans="1:48" s="4" customFormat="1" ht="15.75">
      <c r="A4" s="7"/>
      <c r="B4" s="8"/>
      <c r="C4" s="8"/>
      <c r="D4" s="8"/>
      <c r="F4" s="7"/>
      <c r="G4" s="8"/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AA4" s="102"/>
      <c r="AB4" s="102"/>
      <c r="AC4" s="102"/>
      <c r="AD4" s="102"/>
      <c r="AE4" s="24"/>
      <c r="AG4" s="104"/>
      <c r="AH4" s="104"/>
      <c r="AI4" s="104"/>
      <c r="AJ4" s="104"/>
      <c r="AK4" s="25"/>
      <c r="AM4" s="104"/>
      <c r="AN4" s="104"/>
      <c r="AO4" s="104"/>
      <c r="AP4" s="104"/>
      <c r="AQ4" s="25"/>
      <c r="AS4" s="104"/>
      <c r="AT4" s="104"/>
      <c r="AU4" s="104"/>
      <c r="AV4" s="104"/>
    </row>
    <row r="5" spans="1:31" s="4" customFormat="1" ht="15.75">
      <c r="A5" s="110" t="str">
        <f>"Spiel "&amp;$Z$1&amp;"-01"</f>
        <v>Spiel M-01</v>
      </c>
      <c r="B5" s="111"/>
      <c r="C5" s="111"/>
      <c r="D5" s="112"/>
      <c r="F5" s="110" t="str">
        <f>"Spiel "&amp;$Z$1&amp;"-11"</f>
        <v>Spiel M-11</v>
      </c>
      <c r="G5" s="111"/>
      <c r="H5" s="111"/>
      <c r="I5" s="112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AA5" s="100" t="str">
        <f>F5</f>
        <v>Spiel M-11</v>
      </c>
      <c r="AB5" s="100"/>
      <c r="AC5" s="100"/>
      <c r="AD5" s="100"/>
      <c r="AE5" s="24"/>
    </row>
    <row r="6" spans="1:31" s="4" customFormat="1" ht="15.75">
      <c r="A6" s="92"/>
      <c r="B6" s="107" t="s">
        <v>3</v>
      </c>
      <c r="C6" s="108"/>
      <c r="D6" s="109"/>
      <c r="F6" s="92" t="s">
        <v>67</v>
      </c>
      <c r="G6" s="107" t="s">
        <v>170</v>
      </c>
      <c r="H6" s="108"/>
      <c r="I6" s="109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AA6" s="22" t="s">
        <v>8</v>
      </c>
      <c r="AB6" s="22" t="s">
        <v>9</v>
      </c>
      <c r="AC6" s="22" t="s">
        <v>10</v>
      </c>
      <c r="AD6" s="22" t="s">
        <v>11</v>
      </c>
      <c r="AE6" s="24"/>
    </row>
    <row r="7" spans="1:31" s="4" customFormat="1" ht="15.75">
      <c r="A7" s="11"/>
      <c r="B7" s="12"/>
      <c r="C7" s="12"/>
      <c r="D7" s="12"/>
      <c r="F7" s="11" t="s">
        <v>68</v>
      </c>
      <c r="G7" s="12">
        <v>6</v>
      </c>
      <c r="H7" s="12">
        <v>6</v>
      </c>
      <c r="I7" s="12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AA7" s="13">
        <f>IF(G7&gt;G8,1,0)</f>
        <v>1</v>
      </c>
      <c r="AB7" s="13">
        <f>IF(H7&gt;H8,1,0)</f>
        <v>1</v>
      </c>
      <c r="AC7" s="13">
        <f>IF(I7&gt;I8,1,0)</f>
        <v>0</v>
      </c>
      <c r="AD7" s="13">
        <f>SUM(AA7:AC7)</f>
        <v>2</v>
      </c>
      <c r="AE7" s="24"/>
    </row>
    <row r="8" spans="1:37" s="4" customFormat="1" ht="15.75">
      <c r="A8" s="11"/>
      <c r="B8" s="12"/>
      <c r="C8" s="12"/>
      <c r="D8" s="12"/>
      <c r="F8" s="11" t="s">
        <v>69</v>
      </c>
      <c r="G8" s="12">
        <v>2</v>
      </c>
      <c r="H8" s="12">
        <v>3</v>
      </c>
      <c r="I8" s="12"/>
      <c r="J8" s="8"/>
      <c r="K8" s="110" t="str">
        <f>"Spiel "&amp;$Z$1&amp;"-21"</f>
        <v>Spiel M-21</v>
      </c>
      <c r="L8" s="111"/>
      <c r="M8" s="111"/>
      <c r="N8" s="112"/>
      <c r="O8" s="7"/>
      <c r="P8" s="7"/>
      <c r="Q8" s="7"/>
      <c r="R8" s="7"/>
      <c r="S8" s="7"/>
      <c r="T8" s="7"/>
      <c r="U8" s="7"/>
      <c r="V8" s="7"/>
      <c r="W8" s="7"/>
      <c r="AA8" s="13">
        <f>IF(G8&gt;G7,1,0)</f>
        <v>0</v>
      </c>
      <c r="AB8" s="13">
        <f>IF(H8&gt;H7,1,0)</f>
        <v>0</v>
      </c>
      <c r="AC8" s="13">
        <f>IF(I8&gt;I7,1,0)</f>
        <v>0</v>
      </c>
      <c r="AD8" s="13">
        <f>SUM(AA8:AC8)</f>
        <v>0</v>
      </c>
      <c r="AE8" s="24"/>
      <c r="AG8" s="100" t="str">
        <f>K8</f>
        <v>Spiel M-21</v>
      </c>
      <c r="AH8" s="100"/>
      <c r="AI8" s="100"/>
      <c r="AJ8" s="100"/>
      <c r="AK8" s="24"/>
    </row>
    <row r="9" spans="1:37" s="4" customFormat="1" ht="15.75">
      <c r="A9" s="14"/>
      <c r="B9" s="93"/>
      <c r="C9" s="93"/>
      <c r="D9" s="93"/>
      <c r="F9" s="14"/>
      <c r="G9" s="93"/>
      <c r="H9" s="93"/>
      <c r="I9" s="93"/>
      <c r="J9" s="8"/>
      <c r="K9" s="92" t="s">
        <v>174</v>
      </c>
      <c r="L9" s="107" t="s">
        <v>171</v>
      </c>
      <c r="M9" s="108"/>
      <c r="N9" s="109"/>
      <c r="O9" s="7"/>
      <c r="P9" s="7"/>
      <c r="Q9" s="7"/>
      <c r="R9" s="7"/>
      <c r="S9" s="7"/>
      <c r="T9" s="7"/>
      <c r="U9" s="7"/>
      <c r="V9" s="7"/>
      <c r="W9" s="7"/>
      <c r="AG9" s="22" t="s">
        <v>8</v>
      </c>
      <c r="AH9" s="22" t="s">
        <v>9</v>
      </c>
      <c r="AI9" s="22" t="s">
        <v>10</v>
      </c>
      <c r="AJ9" s="22" t="s">
        <v>11</v>
      </c>
      <c r="AK9" s="24"/>
    </row>
    <row r="10" spans="1:37" s="4" customFormat="1" ht="15.75">
      <c r="A10" s="110" t="str">
        <f>"Spiel "&amp;$Z$1&amp;"-02"</f>
        <v>Spiel M-02</v>
      </c>
      <c r="B10" s="111"/>
      <c r="C10" s="111"/>
      <c r="D10" s="112"/>
      <c r="F10" s="110" t="str">
        <f>"Spiel "&amp;$Z$1&amp;"-12"</f>
        <v>Spiel M-12</v>
      </c>
      <c r="G10" s="111"/>
      <c r="H10" s="111"/>
      <c r="I10" s="112"/>
      <c r="J10" s="8"/>
      <c r="K10" s="15" t="str">
        <f>AF10</f>
        <v>Lorenz, Schubert</v>
      </c>
      <c r="L10" s="16">
        <v>6</v>
      </c>
      <c r="M10" s="16">
        <v>6</v>
      </c>
      <c r="N10" s="12"/>
      <c r="O10" s="7"/>
      <c r="P10" s="7"/>
      <c r="Q10" s="7"/>
      <c r="R10" s="7"/>
      <c r="S10" s="7"/>
      <c r="T10" s="7"/>
      <c r="U10" s="7"/>
      <c r="V10" s="7"/>
      <c r="W10" s="7"/>
      <c r="AA10" s="100" t="str">
        <f>F10</f>
        <v>Spiel M-12</v>
      </c>
      <c r="AB10" s="100"/>
      <c r="AC10" s="100"/>
      <c r="AD10" s="100"/>
      <c r="AE10" s="24"/>
      <c r="AF10" s="15" t="str">
        <f>IF(AND($AD$7=0,$AD$8=0),"",IF(OR($F$7="",$F$8="",$AD$7=$AD$8,AND($AD$7&lt;2,$AD$8&lt;2)),"Fehler in "&amp;$AA$5,IF($AD$7&gt;$AD$8,$F$7,$F$8)))</f>
        <v>Lorenz, Schubert</v>
      </c>
      <c r="AG10" s="13">
        <f>IF(L10&gt;L11,1,0)</f>
        <v>1</v>
      </c>
      <c r="AH10" s="13">
        <f>IF(M10&gt;M11,1,0)</f>
        <v>1</v>
      </c>
      <c r="AI10" s="13">
        <f>IF(N10&gt;N11,1,0)</f>
        <v>0</v>
      </c>
      <c r="AJ10" s="13">
        <f>SUM(AG10:AI10)</f>
        <v>2</v>
      </c>
      <c r="AK10" s="24"/>
    </row>
    <row r="11" spans="1:37" s="4" customFormat="1" ht="15.75">
      <c r="A11" s="92"/>
      <c r="B11" s="107" t="s">
        <v>3</v>
      </c>
      <c r="C11" s="108"/>
      <c r="D11" s="109"/>
      <c r="F11" s="92" t="s">
        <v>67</v>
      </c>
      <c r="G11" s="107" t="s">
        <v>168</v>
      </c>
      <c r="H11" s="108"/>
      <c r="I11" s="109"/>
      <c r="J11" s="8"/>
      <c r="K11" s="15" t="str">
        <f>AF11</f>
        <v>Völkel, Kirmis</v>
      </c>
      <c r="L11" s="16">
        <v>0</v>
      </c>
      <c r="M11" s="16">
        <v>2</v>
      </c>
      <c r="N11" s="12"/>
      <c r="O11" s="7"/>
      <c r="P11" s="7"/>
      <c r="Q11" s="7"/>
      <c r="R11" s="7"/>
      <c r="S11" s="7"/>
      <c r="T11" s="7"/>
      <c r="U11" s="7"/>
      <c r="V11" s="7"/>
      <c r="W11" s="7"/>
      <c r="AA11" s="22" t="s">
        <v>8</v>
      </c>
      <c r="AB11" s="22" t="s">
        <v>9</v>
      </c>
      <c r="AC11" s="22" t="s">
        <v>10</v>
      </c>
      <c r="AD11" s="22" t="s">
        <v>11</v>
      </c>
      <c r="AE11" s="24"/>
      <c r="AF11" s="15" t="str">
        <f>IF(AND($AD$12=0,$AD$13=0),"",IF(OR($F$12="",$F$13="",$AD$12=$AD$13,AND($AD$12&lt;2,$AD$13&lt;2)),"Fehler in "&amp;$AA$6,IF($AD$12&gt;$AD$13,$F$12,$F$13)))</f>
        <v>Völkel, Kirmis</v>
      </c>
      <c r="AG11" s="13">
        <f>IF(L11&gt;L10,1,0)</f>
        <v>0</v>
      </c>
      <c r="AH11" s="13">
        <f>IF(M11&gt;M10,1,0)</f>
        <v>0</v>
      </c>
      <c r="AI11" s="13">
        <f>IF(N11&gt;N10,1,0)</f>
        <v>0</v>
      </c>
      <c r="AJ11" s="13">
        <f>SUM(AG11:AI11)</f>
        <v>0</v>
      </c>
      <c r="AK11" s="24"/>
    </row>
    <row r="12" spans="1:31" s="4" customFormat="1" ht="15.75">
      <c r="A12" s="17"/>
      <c r="B12" s="12"/>
      <c r="C12" s="12"/>
      <c r="D12" s="12"/>
      <c r="F12" s="17" t="s">
        <v>70</v>
      </c>
      <c r="G12" s="12">
        <v>6</v>
      </c>
      <c r="H12" s="12">
        <v>2</v>
      </c>
      <c r="I12" s="12">
        <v>6</v>
      </c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AA12" s="13">
        <f>IF(G12&gt;G13,1,0)</f>
        <v>1</v>
      </c>
      <c r="AB12" s="13">
        <f>IF(H12&gt;H13,1,0)</f>
        <v>0</v>
      </c>
      <c r="AC12" s="13">
        <f>IF(I12&gt;I13,1,0)</f>
        <v>0</v>
      </c>
      <c r="AD12" s="13">
        <f>SUM(AA12:AC12)</f>
        <v>1</v>
      </c>
      <c r="AE12" s="24"/>
    </row>
    <row r="13" spans="1:43" ht="15.75">
      <c r="A13" s="17"/>
      <c r="B13" s="12"/>
      <c r="C13" s="12"/>
      <c r="D13" s="12"/>
      <c r="F13" s="17" t="s">
        <v>71</v>
      </c>
      <c r="G13" s="12">
        <v>4</v>
      </c>
      <c r="H13" s="12">
        <v>6</v>
      </c>
      <c r="I13" s="12">
        <v>8</v>
      </c>
      <c r="P13" s="110" t="str">
        <f>"Spiel "&amp;$Z$1&amp;"-31"</f>
        <v>Spiel M-31</v>
      </c>
      <c r="Q13" s="111"/>
      <c r="R13" s="111"/>
      <c r="S13" s="112"/>
      <c r="AA13" s="13">
        <f>IF(G13&gt;G12,1,0)</f>
        <v>0</v>
      </c>
      <c r="AB13" s="13">
        <f>IF(H13&gt;H12,1,0)</f>
        <v>1</v>
      </c>
      <c r="AC13" s="13">
        <f>IF(I13&gt;I12,1,0)</f>
        <v>1</v>
      </c>
      <c r="AD13" s="13">
        <f>SUM(AA13:AC13)</f>
        <v>2</v>
      </c>
      <c r="AE13" s="24"/>
      <c r="AM13" s="100" t="str">
        <f>P13</f>
        <v>Spiel M-31</v>
      </c>
      <c r="AN13" s="100"/>
      <c r="AO13" s="100"/>
      <c r="AP13" s="100"/>
      <c r="AQ13" s="24"/>
    </row>
    <row r="14" spans="2:43" ht="15.75">
      <c r="B14" s="18"/>
      <c r="C14" s="18"/>
      <c r="D14" s="18"/>
      <c r="G14" s="18"/>
      <c r="H14" s="18"/>
      <c r="I14" s="18"/>
      <c r="P14" s="92" t="s">
        <v>192</v>
      </c>
      <c r="Q14" s="107" t="s">
        <v>170</v>
      </c>
      <c r="R14" s="108"/>
      <c r="S14" s="109"/>
      <c r="AM14" s="22" t="s">
        <v>8</v>
      </c>
      <c r="AN14" s="22" t="s">
        <v>9</v>
      </c>
      <c r="AO14" s="22" t="s">
        <v>10</v>
      </c>
      <c r="AP14" s="22" t="s">
        <v>11</v>
      </c>
      <c r="AQ14" s="24"/>
    </row>
    <row r="15" spans="1:43" ht="15.75">
      <c r="A15" s="110" t="str">
        <f>"Spiel "&amp;$Z$1&amp;"-03"</f>
        <v>Spiel M-03</v>
      </c>
      <c r="B15" s="111"/>
      <c r="C15" s="111"/>
      <c r="D15" s="112"/>
      <c r="F15" s="110" t="str">
        <f>"Spiel "&amp;$Z$1&amp;"-13"</f>
        <v>Spiel M-13</v>
      </c>
      <c r="G15" s="111"/>
      <c r="H15" s="111"/>
      <c r="I15" s="112"/>
      <c r="P15" s="15" t="str">
        <f>K10</f>
        <v>Lorenz, Schubert</v>
      </c>
      <c r="Q15" s="16">
        <v>5</v>
      </c>
      <c r="R15" s="16">
        <v>6</v>
      </c>
      <c r="S15" s="12">
        <v>7</v>
      </c>
      <c r="AA15" s="100" t="str">
        <f>F15</f>
        <v>Spiel M-13</v>
      </c>
      <c r="AB15" s="100"/>
      <c r="AC15" s="100"/>
      <c r="AD15" s="100"/>
      <c r="AE15" s="24"/>
      <c r="AL15" s="15" t="str">
        <f>IF(AND($AJ$10=0,$AJ$11=0),"",IF(OR($AF$10="",$AF$11="",$AJ$10=$AJ$11,AND($AJ$10&lt;2,$AJ$11&lt;2)),"Fehler in "&amp;$AG$8,IF($AJ$10&gt;$AJ$11,$AF$10,$AF$11)))</f>
        <v>Lorenz, Schubert</v>
      </c>
      <c r="AM15" s="13">
        <f>IF(Q15&gt;Q16,1,0)</f>
        <v>0</v>
      </c>
      <c r="AN15" s="13">
        <f>IF(R15&gt;R16,1,0)</f>
        <v>1</v>
      </c>
      <c r="AO15" s="13">
        <f>IF(S15&gt;S16,1,0)</f>
        <v>1</v>
      </c>
      <c r="AP15" s="13">
        <f>SUM(AM15:AO15)</f>
        <v>2</v>
      </c>
      <c r="AQ15" s="24"/>
    </row>
    <row r="16" spans="1:43" ht="15.75">
      <c r="A16" s="92" t="s">
        <v>67</v>
      </c>
      <c r="B16" s="107" t="s">
        <v>3</v>
      </c>
      <c r="C16" s="108"/>
      <c r="D16" s="109"/>
      <c r="F16" s="92" t="s">
        <v>57</v>
      </c>
      <c r="G16" s="107" t="s">
        <v>168</v>
      </c>
      <c r="H16" s="108"/>
      <c r="I16" s="109"/>
      <c r="P16" s="28" t="str">
        <f>AL16</f>
        <v>Gödecke, Gödecke</v>
      </c>
      <c r="Q16" s="16">
        <v>7</v>
      </c>
      <c r="R16" s="16">
        <v>0</v>
      </c>
      <c r="S16" s="12">
        <v>6</v>
      </c>
      <c r="AA16" s="22" t="s">
        <v>8</v>
      </c>
      <c r="AB16" s="22" t="s">
        <v>9</v>
      </c>
      <c r="AC16" s="22" t="s">
        <v>10</v>
      </c>
      <c r="AD16" s="22" t="s">
        <v>11</v>
      </c>
      <c r="AE16" s="24"/>
      <c r="AL16" s="15" t="str">
        <f>IF(AND($AJ$20=0,$AJ$21=0),"",IF(OR($AF$20="",$AF$21="",$AJ$20=$AJ$21,AND($AJ$20&lt;2,$AJ$21&lt;2)),"Fehler in "&amp;$AG$18,IF($AJ$20&gt;$AJ$21,$AF$20,$AF$21)))</f>
        <v>Gödecke, Gödecke</v>
      </c>
      <c r="AM16" s="13">
        <f>IF(Q16&gt;Q15,1,0)</f>
        <v>1</v>
      </c>
      <c r="AN16" s="13">
        <f>IF(R16&gt;R15,1,0)</f>
        <v>0</v>
      </c>
      <c r="AO16" s="13">
        <f>IF(S16&gt;S15,1,0)</f>
        <v>0</v>
      </c>
      <c r="AP16" s="13">
        <f>SUM(AM16:AO16)</f>
        <v>1</v>
      </c>
      <c r="AQ16" s="24"/>
    </row>
    <row r="17" spans="1:31" ht="15.75">
      <c r="A17" s="17" t="s">
        <v>73</v>
      </c>
      <c r="B17" s="12">
        <v>7</v>
      </c>
      <c r="C17" s="12">
        <v>6</v>
      </c>
      <c r="D17" s="12">
        <v>7</v>
      </c>
      <c r="F17" s="17" t="s">
        <v>73</v>
      </c>
      <c r="G17" s="12">
        <v>2</v>
      </c>
      <c r="H17" s="12">
        <v>5</v>
      </c>
      <c r="I17" s="12"/>
      <c r="AA17" s="13">
        <f>IF(G17&gt;G18,1,0)</f>
        <v>0</v>
      </c>
      <c r="AB17" s="13">
        <f>IF(H17&gt;H18,1,0)</f>
        <v>0</v>
      </c>
      <c r="AC17" s="13">
        <f>IF(I17&gt;I18,1,0)</f>
        <v>0</v>
      </c>
      <c r="AD17" s="13">
        <f>SUM(AA17:AC17)</f>
        <v>0</v>
      </c>
      <c r="AE17" s="24"/>
    </row>
    <row r="18" spans="1:37" ht="15.75">
      <c r="A18" s="17" t="s">
        <v>74</v>
      </c>
      <c r="B18" s="12">
        <v>6</v>
      </c>
      <c r="C18" s="12">
        <v>7</v>
      </c>
      <c r="D18" s="12">
        <v>2</v>
      </c>
      <c r="F18" s="17" t="s">
        <v>75</v>
      </c>
      <c r="G18" s="12">
        <v>6</v>
      </c>
      <c r="H18" s="12">
        <v>7</v>
      </c>
      <c r="I18" s="12"/>
      <c r="K18" s="110" t="str">
        <f>"Spiel "&amp;$Z$1&amp;"-22"</f>
        <v>Spiel M-22</v>
      </c>
      <c r="L18" s="111"/>
      <c r="M18" s="111"/>
      <c r="N18" s="112"/>
      <c r="AA18" s="13">
        <f>IF(G18&gt;G17,1,0)</f>
        <v>1</v>
      </c>
      <c r="AB18" s="13">
        <f>IF(H18&gt;H17,1,0)</f>
        <v>1</v>
      </c>
      <c r="AC18" s="13">
        <f>IF(I18&gt;I17,1,0)</f>
        <v>0</v>
      </c>
      <c r="AD18" s="13">
        <f>SUM(AA18:AC18)</f>
        <v>2</v>
      </c>
      <c r="AE18" s="24"/>
      <c r="AG18" s="100" t="str">
        <f>K18</f>
        <v>Spiel M-22</v>
      </c>
      <c r="AH18" s="100"/>
      <c r="AI18" s="100"/>
      <c r="AJ18" s="100"/>
      <c r="AK18" s="24"/>
    </row>
    <row r="19" spans="2:37" ht="15.75">
      <c r="B19" s="93"/>
      <c r="C19" s="93"/>
      <c r="D19" s="93"/>
      <c r="G19" s="93"/>
      <c r="H19" s="93"/>
      <c r="I19" s="93"/>
      <c r="K19" s="92" t="s">
        <v>189</v>
      </c>
      <c r="L19" s="107" t="s">
        <v>168</v>
      </c>
      <c r="M19" s="108"/>
      <c r="N19" s="109"/>
      <c r="AG19" s="22" t="s">
        <v>8</v>
      </c>
      <c r="AH19" s="22" t="s">
        <v>9</v>
      </c>
      <c r="AI19" s="22" t="s">
        <v>10</v>
      </c>
      <c r="AJ19" s="22" t="s">
        <v>11</v>
      </c>
      <c r="AK19" s="24"/>
    </row>
    <row r="20" spans="1:37" ht="15.75">
      <c r="A20" s="110" t="str">
        <f>"Spiel "&amp;$Z$1&amp;"-04"</f>
        <v>Spiel M-04</v>
      </c>
      <c r="B20" s="111"/>
      <c r="C20" s="111"/>
      <c r="D20" s="112"/>
      <c r="F20" s="110" t="str">
        <f>"Spiel "&amp;$Z$1&amp;"-14"</f>
        <v>Spiel M-14</v>
      </c>
      <c r="G20" s="111"/>
      <c r="H20" s="111"/>
      <c r="I20" s="112"/>
      <c r="K20" s="15" t="str">
        <f>AF20</f>
        <v>Schacht, Mates</v>
      </c>
      <c r="L20" s="16">
        <v>1</v>
      </c>
      <c r="M20" s="16">
        <v>3</v>
      </c>
      <c r="N20" s="12"/>
      <c r="AA20" s="100" t="str">
        <f>F20</f>
        <v>Spiel M-14</v>
      </c>
      <c r="AB20" s="100"/>
      <c r="AC20" s="100"/>
      <c r="AD20" s="100"/>
      <c r="AE20" s="24"/>
      <c r="AF20" s="15" t="str">
        <f>IF(AND($AD$17=0,$AD$18=0),"",IF(OR($F$17="",$F$18="",$AD$17=$AD$18,AND($AD$17&lt;2,$AD$18&lt;2)),"Fehler in "&amp;$AA$15,IF($AD$17&gt;$AD$18,$F$17,$F$18)))</f>
        <v>Schacht, Mates</v>
      </c>
      <c r="AG20" s="13">
        <f>IF(L20&gt;L21,1,0)</f>
        <v>0</v>
      </c>
      <c r="AH20" s="13">
        <f>IF(M20&gt;M21,1,0)</f>
        <v>0</v>
      </c>
      <c r="AI20" s="13">
        <f>IF(N20&gt;N21,1,0)</f>
        <v>0</v>
      </c>
      <c r="AJ20" s="13">
        <f>SUM(AG20:AI20)</f>
        <v>0</v>
      </c>
      <c r="AK20" s="24"/>
    </row>
    <row r="21" spans="1:37" ht="15.75">
      <c r="A21" s="92"/>
      <c r="B21" s="107" t="s">
        <v>3</v>
      </c>
      <c r="C21" s="108"/>
      <c r="D21" s="109"/>
      <c r="F21" s="92" t="s">
        <v>32</v>
      </c>
      <c r="G21" s="107" t="s">
        <v>170</v>
      </c>
      <c r="H21" s="108"/>
      <c r="I21" s="109"/>
      <c r="K21" s="15" t="str">
        <f>AF21</f>
        <v>Gödecke, Gödecke</v>
      </c>
      <c r="L21" s="16">
        <v>6</v>
      </c>
      <c r="M21" s="16">
        <v>6</v>
      </c>
      <c r="N21" s="12"/>
      <c r="AA21" s="22" t="s">
        <v>8</v>
      </c>
      <c r="AB21" s="22" t="s">
        <v>9</v>
      </c>
      <c r="AC21" s="22" t="s">
        <v>10</v>
      </c>
      <c r="AD21" s="22" t="s">
        <v>11</v>
      </c>
      <c r="AE21" s="24"/>
      <c r="AF21" s="15" t="str">
        <f>IF(AND($AD$22=0,$AD$23=0),"",IF(OR($F$22="",$F$23="",$AD$22=$AD$23,AND($AD$22&lt;2,$AD$23&lt;2)),"Fehler in "&amp;$AA$16,IF($AD$22&gt;$AD$23,$F$22,$F$23)))</f>
        <v>Gödecke, Gödecke</v>
      </c>
      <c r="AG21" s="13">
        <f>IF(L21&gt;L20,1,0)</f>
        <v>1</v>
      </c>
      <c r="AH21" s="13">
        <f>IF(M21&gt;M20,1,0)</f>
        <v>1</v>
      </c>
      <c r="AI21" s="13">
        <f>IF(N21&gt;N20,1,0)</f>
        <v>0</v>
      </c>
      <c r="AJ21" s="13">
        <f>SUM(AG21:AI21)</f>
        <v>2</v>
      </c>
      <c r="AK21" s="24"/>
    </row>
    <row r="22" spans="1:31" ht="15.75">
      <c r="A22" s="17"/>
      <c r="B22" s="12"/>
      <c r="C22" s="12"/>
      <c r="D22" s="12"/>
      <c r="F22" s="17" t="s">
        <v>76</v>
      </c>
      <c r="G22" s="12">
        <v>6</v>
      </c>
      <c r="H22" s="12">
        <v>5</v>
      </c>
      <c r="I22" s="12">
        <v>6</v>
      </c>
      <c r="AA22" s="13">
        <f>IF(G22&gt;G23,1,0)</f>
        <v>1</v>
      </c>
      <c r="AB22" s="13">
        <f>IF(H22&gt;H23,1,0)</f>
        <v>0</v>
      </c>
      <c r="AC22" s="13">
        <f>IF(I22&gt;I23,1,0)</f>
        <v>0</v>
      </c>
      <c r="AD22" s="13">
        <f>SUM(AA22:AC22)</f>
        <v>1</v>
      </c>
      <c r="AE22" s="24"/>
    </row>
    <row r="23" spans="1:48" ht="15.75">
      <c r="A23" s="11"/>
      <c r="B23" s="12"/>
      <c r="C23" s="12"/>
      <c r="D23" s="12"/>
      <c r="F23" s="11" t="s">
        <v>77</v>
      </c>
      <c r="G23" s="12">
        <v>3</v>
      </c>
      <c r="H23" s="12">
        <v>7</v>
      </c>
      <c r="I23" s="12">
        <v>8</v>
      </c>
      <c r="T23" s="110" t="str">
        <f>"Spiel "&amp;$Z$1&amp;"-41"</f>
        <v>Spiel M-41</v>
      </c>
      <c r="U23" s="111"/>
      <c r="V23" s="111"/>
      <c r="W23" s="112"/>
      <c r="AA23" s="13">
        <f>IF(G23&gt;G22,1,0)</f>
        <v>0</v>
      </c>
      <c r="AB23" s="13">
        <f>IF(H23&gt;H22,1,0)</f>
        <v>1</v>
      </c>
      <c r="AC23" s="13">
        <f>IF(I23&gt;I22,1,0)</f>
        <v>1</v>
      </c>
      <c r="AD23" s="13">
        <f>SUM(AA23:AC23)</f>
        <v>2</v>
      </c>
      <c r="AE23" s="24"/>
      <c r="AS23" s="100" t="str">
        <f>T23</f>
        <v>Spiel M-41</v>
      </c>
      <c r="AT23" s="100"/>
      <c r="AU23" s="100"/>
      <c r="AV23" s="100"/>
    </row>
    <row r="24" spans="2:48" ht="15.75">
      <c r="B24" s="18"/>
      <c r="C24" s="18"/>
      <c r="D24" s="18"/>
      <c r="G24" s="18"/>
      <c r="H24" s="18"/>
      <c r="I24" s="18"/>
      <c r="T24" s="92" t="s">
        <v>194</v>
      </c>
      <c r="U24" s="107" t="s">
        <v>171</v>
      </c>
      <c r="V24" s="108"/>
      <c r="W24" s="109"/>
      <c r="AS24" s="22" t="s">
        <v>8</v>
      </c>
      <c r="AT24" s="22" t="s">
        <v>9</v>
      </c>
      <c r="AU24" s="22" t="s">
        <v>10</v>
      </c>
      <c r="AV24" s="22" t="s">
        <v>11</v>
      </c>
    </row>
    <row r="25" spans="1:48" ht="15.75">
      <c r="A25" s="110" t="str">
        <f>"Spiel "&amp;$Z$1&amp;"-05"</f>
        <v>Spiel M-05</v>
      </c>
      <c r="B25" s="111"/>
      <c r="C25" s="111"/>
      <c r="D25" s="112"/>
      <c r="F25" s="110" t="str">
        <f>"Spiel "&amp;$Z$1&amp;"-15"</f>
        <v>Spiel M-15</v>
      </c>
      <c r="G25" s="111"/>
      <c r="H25" s="111"/>
      <c r="I25" s="112"/>
      <c r="T25" s="15" t="str">
        <f>P15</f>
        <v>Lorenz, Schubert</v>
      </c>
      <c r="U25" s="16">
        <v>6</v>
      </c>
      <c r="V25" s="16">
        <v>6</v>
      </c>
      <c r="W25" s="12"/>
      <c r="AA25" s="100" t="str">
        <f>F25</f>
        <v>Spiel M-15</v>
      </c>
      <c r="AB25" s="100"/>
      <c r="AC25" s="100"/>
      <c r="AD25" s="100"/>
      <c r="AE25" s="24"/>
      <c r="AR25" s="15" t="str">
        <f>IF(AND($AP$15=0,$AP$16=0),"",IF(OR($AL$15="",$AL$16="",$AP$15=$AP$16,AND($AP$15&lt;2,$AP$16&lt;2)),"Fehler in "&amp;$AM$13,IF($AP$15&gt;$AP$16,$AL$15,$AL$16)))</f>
        <v>Lorenz, Schubert</v>
      </c>
      <c r="AS25" s="13">
        <f>IF(U25&gt;U26,1,0)</f>
        <v>1</v>
      </c>
      <c r="AT25" s="13">
        <f>IF(V25&gt;V26,1,0)</f>
        <v>1</v>
      </c>
      <c r="AU25" s="13">
        <f>IF(W25&gt;W26,1,0)</f>
        <v>0</v>
      </c>
      <c r="AV25" s="13">
        <f>SUM(AS25:AU25)</f>
        <v>2</v>
      </c>
    </row>
    <row r="26" spans="1:48" ht="15.75">
      <c r="A26" s="92"/>
      <c r="B26" s="107" t="s">
        <v>3</v>
      </c>
      <c r="C26" s="108"/>
      <c r="D26" s="109"/>
      <c r="F26" s="92" t="s">
        <v>78</v>
      </c>
      <c r="G26" s="107" t="s">
        <v>168</v>
      </c>
      <c r="H26" s="108"/>
      <c r="I26" s="109"/>
      <c r="T26" s="15" t="str">
        <f>AR26</f>
        <v>Kolmer, Eichholz</v>
      </c>
      <c r="U26" s="16">
        <v>2</v>
      </c>
      <c r="V26" s="16">
        <v>2</v>
      </c>
      <c r="W26" s="12"/>
      <c r="AA26" s="22" t="s">
        <v>8</v>
      </c>
      <c r="AB26" s="22" t="s">
        <v>9</v>
      </c>
      <c r="AC26" s="22" t="s">
        <v>10</v>
      </c>
      <c r="AD26" s="22" t="s">
        <v>11</v>
      </c>
      <c r="AE26" s="24"/>
      <c r="AR26" s="15" t="str">
        <f>IF(AND($AP$35=0,$AP$36=0),"",IF(OR($AL$35="",$AL$36="",$AP$35=$AP$36,AND($AP$35&lt;2,$AP$36&lt;2)),"Fehler in "&amp;$AM$33,IF($AP$35&gt;$AP$36,$AL$35,$AL$36)))</f>
        <v>Kolmer, Eichholz</v>
      </c>
      <c r="AS26" s="13">
        <f>IF(U26&gt;U25,1,0)</f>
        <v>0</v>
      </c>
      <c r="AT26" s="13">
        <f>IF(V26&gt;V25,1,0)</f>
        <v>0</v>
      </c>
      <c r="AU26" s="13">
        <f>IF(W26&gt;W25,1,0)</f>
        <v>0</v>
      </c>
      <c r="AV26" s="13">
        <f>SUM(AS26:AU26)</f>
        <v>0</v>
      </c>
    </row>
    <row r="27" spans="1:48" ht="15.75">
      <c r="A27" s="11"/>
      <c r="B27" s="12"/>
      <c r="C27" s="12"/>
      <c r="D27" s="12"/>
      <c r="F27" s="11" t="s">
        <v>79</v>
      </c>
      <c r="G27" s="12">
        <v>3</v>
      </c>
      <c r="H27" s="12">
        <v>4</v>
      </c>
      <c r="I27" s="12"/>
      <c r="W27" s="14"/>
      <c r="AA27" s="13">
        <f>IF(G27&gt;G28,1,0)</f>
        <v>0</v>
      </c>
      <c r="AB27" s="13">
        <f>IF(H27&gt;H28,1,0)</f>
        <v>0</v>
      </c>
      <c r="AC27" s="13">
        <f>IF(I27&gt;I28,1,0)</f>
        <v>0</v>
      </c>
      <c r="AD27" s="13">
        <f>SUM(AA27:AC27)</f>
        <v>0</v>
      </c>
      <c r="AE27" s="24"/>
      <c r="AS27" s="106" t="str">
        <f>IF(AND($AV$25=0,$AV$26=0),"",IF(OR($AR$25="",$AR$26="",$AV$25=$AV$26,AND($AV$25&lt;2,$AV$26&lt;2)),"Fehler in "&amp;$AS$23,IF($AV$25&gt;$AV$26,$AR$25,$AR$26)))</f>
        <v>Lorenz, Schubert</v>
      </c>
      <c r="AT27" s="106"/>
      <c r="AU27" s="106"/>
      <c r="AV27" s="106"/>
    </row>
    <row r="28" spans="1:37" ht="15.75">
      <c r="A28" s="17"/>
      <c r="B28" s="12"/>
      <c r="C28" s="12"/>
      <c r="D28" s="12"/>
      <c r="F28" s="17" t="s">
        <v>80</v>
      </c>
      <c r="G28" s="12">
        <v>6</v>
      </c>
      <c r="H28" s="12">
        <v>6</v>
      </c>
      <c r="I28" s="12"/>
      <c r="K28" s="110" t="str">
        <f>"Spiel "&amp;$Z$1&amp;"-23"</f>
        <v>Spiel M-23</v>
      </c>
      <c r="L28" s="111"/>
      <c r="M28" s="111"/>
      <c r="N28" s="112"/>
      <c r="T28" s="110" t="s">
        <v>4</v>
      </c>
      <c r="U28" s="111"/>
      <c r="V28" s="111"/>
      <c r="W28" s="112"/>
      <c r="AA28" s="13">
        <f>IF(G28&gt;G27,1,0)</f>
        <v>1</v>
      </c>
      <c r="AB28" s="13">
        <f>IF(H28&gt;H27,1,0)</f>
        <v>1</v>
      </c>
      <c r="AC28" s="13">
        <f>IF(I28&gt;I27,1,0)</f>
        <v>0</v>
      </c>
      <c r="AD28" s="13">
        <f>SUM(AA28:AC28)</f>
        <v>2</v>
      </c>
      <c r="AE28" s="24"/>
      <c r="AG28" s="100" t="str">
        <f>K28</f>
        <v>Spiel M-23</v>
      </c>
      <c r="AH28" s="100"/>
      <c r="AI28" s="100"/>
      <c r="AJ28" s="100"/>
      <c r="AK28" s="24"/>
    </row>
    <row r="29" spans="2:37" ht="15.75">
      <c r="B29" s="93"/>
      <c r="C29" s="93"/>
      <c r="D29" s="93"/>
      <c r="G29" s="93"/>
      <c r="H29" s="93"/>
      <c r="I29" s="93"/>
      <c r="K29" s="92" t="s">
        <v>190</v>
      </c>
      <c r="L29" s="107" t="s">
        <v>170</v>
      </c>
      <c r="M29" s="108"/>
      <c r="N29" s="109"/>
      <c r="T29" s="113" t="str">
        <f>AS27</f>
        <v>Lorenz, Schubert</v>
      </c>
      <c r="U29" s="114"/>
      <c r="V29" s="114"/>
      <c r="W29" s="115"/>
      <c r="AG29" s="22" t="s">
        <v>8</v>
      </c>
      <c r="AH29" s="22" t="s">
        <v>9</v>
      </c>
      <c r="AI29" s="22" t="s">
        <v>10</v>
      </c>
      <c r="AJ29" s="22" t="s">
        <v>11</v>
      </c>
      <c r="AK29" s="24"/>
    </row>
    <row r="30" spans="1:37" ht="15.75">
      <c r="A30" s="110" t="str">
        <f>"Spiel "&amp;$Z$1&amp;"-06"</f>
        <v>Spiel M-06</v>
      </c>
      <c r="B30" s="111"/>
      <c r="C30" s="111"/>
      <c r="D30" s="112"/>
      <c r="F30" s="110" t="str">
        <f>"Spiel "&amp;$Z$1&amp;"-16"</f>
        <v>Spiel M-16</v>
      </c>
      <c r="G30" s="111"/>
      <c r="H30" s="111"/>
      <c r="I30" s="112"/>
      <c r="K30" s="17" t="s">
        <v>80</v>
      </c>
      <c r="L30" s="16">
        <v>2</v>
      </c>
      <c r="M30" s="16">
        <v>3</v>
      </c>
      <c r="N30" s="12"/>
      <c r="T30" s="116"/>
      <c r="U30" s="116"/>
      <c r="V30" s="116"/>
      <c r="W30" s="116"/>
      <c r="AA30" s="100" t="str">
        <f>F30</f>
        <v>Spiel M-16</v>
      </c>
      <c r="AB30" s="100"/>
      <c r="AC30" s="100"/>
      <c r="AD30" s="100"/>
      <c r="AE30" s="24"/>
      <c r="AF30" s="15" t="str">
        <f>IF(AND($AD$27=0,$AD$28=0),"",IF(OR($F$27="",$F$28="",$AD$27=$AD$28,AND($AD$27&lt;2,$AD$28&lt;2)),"Fehler in "&amp;$AA$25,IF($AD$27&gt;$AD$28,$F$27,$F$28)))</f>
        <v>Kaufmann, Kaufmann</v>
      </c>
      <c r="AG30" s="13">
        <f>IF(L30&gt;L31,1,0)</f>
        <v>0</v>
      </c>
      <c r="AH30" s="13">
        <f>IF(M30&gt;M31,1,0)</f>
        <v>0</v>
      </c>
      <c r="AI30" s="13">
        <f>IF(N30&gt;N31,1,0)</f>
        <v>0</v>
      </c>
      <c r="AJ30" s="13">
        <f>SUM(AG30:AI30)</f>
        <v>0</v>
      </c>
      <c r="AK30" s="24"/>
    </row>
    <row r="31" spans="1:37" ht="15.75">
      <c r="A31" s="92"/>
      <c r="B31" s="107" t="s">
        <v>3</v>
      </c>
      <c r="C31" s="108"/>
      <c r="D31" s="109"/>
      <c r="F31" s="92" t="s">
        <v>59</v>
      </c>
      <c r="G31" s="107" t="s">
        <v>170</v>
      </c>
      <c r="H31" s="108"/>
      <c r="I31" s="109"/>
      <c r="K31" s="17" t="s">
        <v>81</v>
      </c>
      <c r="L31" s="16">
        <v>6</v>
      </c>
      <c r="M31" s="16">
        <v>6</v>
      </c>
      <c r="N31" s="12"/>
      <c r="T31" s="94"/>
      <c r="U31" s="105"/>
      <c r="V31" s="105"/>
      <c r="W31" s="105"/>
      <c r="AA31" s="22" t="s">
        <v>8</v>
      </c>
      <c r="AB31" s="22" t="s">
        <v>9</v>
      </c>
      <c r="AC31" s="22" t="s">
        <v>10</v>
      </c>
      <c r="AD31" s="22" t="s">
        <v>11</v>
      </c>
      <c r="AE31" s="24"/>
      <c r="AF31" s="15" t="str">
        <f>IF(AND(AD32=0,AD33=0),"",IF(OR(F32="",F33="",AD32=AD33,AND(AD32&lt;2,AD33&lt;2)),"Fehler in "&amp;AA26,IF(AD32&gt;AD33,F32,F33)))</f>
        <v>Illner, Reinecke</v>
      </c>
      <c r="AG31" s="13">
        <f>IF(L31&gt;L30,1,0)</f>
        <v>1</v>
      </c>
      <c r="AH31" s="13">
        <f>IF(M31&gt;M30,1,0)</f>
        <v>1</v>
      </c>
      <c r="AI31" s="13">
        <f>IF(N31&gt;N30,1,0)</f>
        <v>0</v>
      </c>
      <c r="AJ31" s="13">
        <f>SUM(AG31:AI31)</f>
        <v>2</v>
      </c>
      <c r="AK31" s="24"/>
    </row>
    <row r="32" spans="1:31" ht="15.75">
      <c r="A32" s="17"/>
      <c r="B32" s="12"/>
      <c r="C32" s="12"/>
      <c r="D32" s="12"/>
      <c r="F32" s="17" t="s">
        <v>81</v>
      </c>
      <c r="G32" s="12">
        <v>7</v>
      </c>
      <c r="H32" s="12">
        <v>6</v>
      </c>
      <c r="I32" s="12"/>
      <c r="T32" s="20"/>
      <c r="U32" s="20"/>
      <c r="V32" s="20"/>
      <c r="W32" s="21"/>
      <c r="AA32" s="13">
        <f>IF(G32&gt;G33,1,0)</f>
        <v>1</v>
      </c>
      <c r="AB32" s="13">
        <f>IF(H32&gt;H33,1,0)</f>
        <v>1</v>
      </c>
      <c r="AC32" s="13">
        <f>IF(I32&gt;I33,1,0)</f>
        <v>0</v>
      </c>
      <c r="AD32" s="13">
        <f>SUM(AA32:AC32)</f>
        <v>2</v>
      </c>
      <c r="AE32" s="24"/>
    </row>
    <row r="33" spans="1:43" ht="15.75">
      <c r="A33" s="17"/>
      <c r="B33" s="12"/>
      <c r="C33" s="12"/>
      <c r="D33" s="12"/>
      <c r="F33" s="17" t="s">
        <v>82</v>
      </c>
      <c r="G33" s="12">
        <v>6</v>
      </c>
      <c r="H33" s="12">
        <v>2</v>
      </c>
      <c r="I33" s="12"/>
      <c r="P33" s="110" t="str">
        <f>"Spiel "&amp;$Z$1&amp;"-32"</f>
        <v>Spiel M-32</v>
      </c>
      <c r="Q33" s="111"/>
      <c r="R33" s="111"/>
      <c r="S33" s="112"/>
      <c r="T33" s="20"/>
      <c r="U33" s="20"/>
      <c r="V33" s="20"/>
      <c r="W33" s="21"/>
      <c r="AA33" s="13">
        <f>IF(G33&gt;G32,1,0)</f>
        <v>0</v>
      </c>
      <c r="AB33" s="13">
        <f>IF(H33&gt;H32,1,0)</f>
        <v>0</v>
      </c>
      <c r="AC33" s="13">
        <f>IF(I33&gt;I32,1,0)</f>
        <v>0</v>
      </c>
      <c r="AD33" s="13">
        <f>SUM(AA33:AC33)</f>
        <v>0</v>
      </c>
      <c r="AE33" s="24"/>
      <c r="AM33" s="100" t="str">
        <f>P33</f>
        <v>Spiel M-32</v>
      </c>
      <c r="AN33" s="100"/>
      <c r="AO33" s="100"/>
      <c r="AP33" s="100"/>
      <c r="AQ33" s="24"/>
    </row>
    <row r="34" spans="2:43" ht="15.75">
      <c r="B34" s="18"/>
      <c r="C34" s="18"/>
      <c r="D34" s="18"/>
      <c r="G34" s="18"/>
      <c r="H34" s="18"/>
      <c r="I34" s="18"/>
      <c r="P34" s="92" t="s">
        <v>193</v>
      </c>
      <c r="Q34" s="107" t="s">
        <v>168</v>
      </c>
      <c r="R34" s="108"/>
      <c r="S34" s="109"/>
      <c r="T34" s="20"/>
      <c r="U34" s="20"/>
      <c r="V34" s="20"/>
      <c r="W34" s="8"/>
      <c r="AM34" s="22" t="s">
        <v>8</v>
      </c>
      <c r="AN34" s="22" t="s">
        <v>9</v>
      </c>
      <c r="AO34" s="22" t="s">
        <v>10</v>
      </c>
      <c r="AP34" s="22" t="s">
        <v>11</v>
      </c>
      <c r="AQ34" s="24"/>
    </row>
    <row r="35" spans="1:43" ht="15.75">
      <c r="A35" s="110" t="str">
        <f>"Spiel "&amp;$Z$1&amp;"-07"</f>
        <v>Spiel M-07</v>
      </c>
      <c r="B35" s="111"/>
      <c r="C35" s="111"/>
      <c r="D35" s="112"/>
      <c r="F35" s="110" t="str">
        <f>"Spiel "&amp;$Z$1&amp;"-17"</f>
        <v>Spiel M-17</v>
      </c>
      <c r="G35" s="111"/>
      <c r="H35" s="111"/>
      <c r="I35" s="112"/>
      <c r="P35" s="15" t="str">
        <f>K31</f>
        <v>Illner, Reinecke</v>
      </c>
      <c r="Q35" s="16">
        <v>2</v>
      </c>
      <c r="R35" s="16">
        <v>4</v>
      </c>
      <c r="S35" s="12"/>
      <c r="AA35" s="100" t="str">
        <f>F35</f>
        <v>Spiel M-17</v>
      </c>
      <c r="AB35" s="100"/>
      <c r="AC35" s="100"/>
      <c r="AD35" s="100"/>
      <c r="AE35" s="24"/>
      <c r="AL35" s="15" t="str">
        <f>IF(AND($AJ$30=0,$AJ$31=0),"",IF(OR($AF$30="",$AF$31="",$AJ$30=$AJ$31,AND($AJ$30&lt;2,$AJ$31&lt;2)),"Fehler in "&amp;$AG$28,IF($AJ$30&gt;$AJ$31,$AF$30,$AF$31)))</f>
        <v>Illner, Reinecke</v>
      </c>
      <c r="AM35" s="13">
        <f>IF(Q35&gt;Q36,1,0)</f>
        <v>0</v>
      </c>
      <c r="AN35" s="13">
        <f>IF(R35&gt;R36,1,0)</f>
        <v>0</v>
      </c>
      <c r="AO35" s="13">
        <f>IF(S35&gt;S36,1,0)</f>
        <v>0</v>
      </c>
      <c r="AP35" s="13">
        <f>SUM(AM35:AO35)</f>
        <v>0</v>
      </c>
      <c r="AQ35" s="24"/>
    </row>
    <row r="36" spans="1:43" ht="15.75">
      <c r="A36" s="92" t="s">
        <v>78</v>
      </c>
      <c r="B36" s="107" t="s">
        <v>3</v>
      </c>
      <c r="C36" s="108"/>
      <c r="D36" s="109"/>
      <c r="F36" s="92" t="s">
        <v>51</v>
      </c>
      <c r="G36" s="107" t="s">
        <v>170</v>
      </c>
      <c r="H36" s="108"/>
      <c r="I36" s="109"/>
      <c r="P36" s="15" t="str">
        <f>AL36</f>
        <v>Kolmer, Eichholz</v>
      </c>
      <c r="Q36" s="16">
        <v>6</v>
      </c>
      <c r="R36" s="16">
        <v>6</v>
      </c>
      <c r="S36" s="12"/>
      <c r="AA36" s="22" t="s">
        <v>8</v>
      </c>
      <c r="AB36" s="22" t="s">
        <v>9</v>
      </c>
      <c r="AC36" s="22" t="s">
        <v>10</v>
      </c>
      <c r="AD36" s="22" t="s">
        <v>11</v>
      </c>
      <c r="AE36" s="24"/>
      <c r="AL36" s="15" t="str">
        <f>IF(AND($AJ$40=0,$AJ$41=0),"",IF(OR($AF$40="",$AF$41="",$AJ$40=$AJ$41,AND($AJ$40&lt;2,$AJ$41&lt;2)),"Fehler in "&amp;$AG$38,IF($AJ$40&gt;$AJ$41,$AF$40,$AF$41)))</f>
        <v>Kolmer, Eichholz</v>
      </c>
      <c r="AM36" s="13">
        <f>IF(Q36&gt;Q35,1,0)</f>
        <v>1</v>
      </c>
      <c r="AN36" s="13">
        <f>IF(R36&gt;R35,1,0)</f>
        <v>1</v>
      </c>
      <c r="AO36" s="13">
        <f>IF(S36&gt;S35,1,0)</f>
        <v>0</v>
      </c>
      <c r="AP36" s="13">
        <f>SUM(AM36:AO36)</f>
        <v>2</v>
      </c>
      <c r="AQ36" s="24"/>
    </row>
    <row r="37" spans="1:31" ht="15.75">
      <c r="A37" s="17" t="s">
        <v>83</v>
      </c>
      <c r="B37" s="12"/>
      <c r="C37" s="12"/>
      <c r="D37" s="12"/>
      <c r="F37" s="17" t="s">
        <v>84</v>
      </c>
      <c r="G37" s="12">
        <v>6</v>
      </c>
      <c r="H37" s="12">
        <v>6</v>
      </c>
      <c r="I37" s="12"/>
      <c r="AA37" s="13">
        <f>IF(G37&gt;G38,1,0)</f>
        <v>1</v>
      </c>
      <c r="AB37" s="13">
        <f>IF(H37&gt;H38,1,0)</f>
        <v>1</v>
      </c>
      <c r="AC37" s="13">
        <f>IF(I37&gt;I38,1,0)</f>
        <v>0</v>
      </c>
      <c r="AD37" s="13">
        <f>SUM(AA37:AC37)</f>
        <v>2</v>
      </c>
      <c r="AE37" s="24"/>
    </row>
    <row r="38" spans="1:37" ht="15.75">
      <c r="A38" s="17" t="s">
        <v>84</v>
      </c>
      <c r="B38" s="12"/>
      <c r="C38" s="12"/>
      <c r="D38" s="12"/>
      <c r="F38" s="17" t="s">
        <v>85</v>
      </c>
      <c r="G38" s="12">
        <v>4</v>
      </c>
      <c r="H38" s="12">
        <v>2</v>
      </c>
      <c r="I38" s="12"/>
      <c r="K38" s="110" t="str">
        <f>"Spiel "&amp;$Z$1&amp;"-24"</f>
        <v>Spiel M-24</v>
      </c>
      <c r="L38" s="111"/>
      <c r="M38" s="111"/>
      <c r="N38" s="112"/>
      <c r="AA38" s="13">
        <f>IF(G38&gt;G37,1,0)</f>
        <v>0</v>
      </c>
      <c r="AB38" s="13">
        <f>IF(H38&gt;H37,1,0)</f>
        <v>0</v>
      </c>
      <c r="AC38" s="13">
        <f>IF(I38&gt;I37,1,0)</f>
        <v>0</v>
      </c>
      <c r="AD38" s="13">
        <f>SUM(AA38:AC38)</f>
        <v>0</v>
      </c>
      <c r="AE38" s="24"/>
      <c r="AG38" s="100" t="str">
        <f>K38</f>
        <v>Spiel M-24</v>
      </c>
      <c r="AH38" s="100"/>
      <c r="AI38" s="100"/>
      <c r="AJ38" s="100"/>
      <c r="AK38" s="24"/>
    </row>
    <row r="39" spans="2:37" ht="15.75">
      <c r="B39" s="93"/>
      <c r="C39" s="93"/>
      <c r="D39" s="93"/>
      <c r="G39" s="93"/>
      <c r="H39" s="93"/>
      <c r="I39" s="93"/>
      <c r="K39" s="92" t="s">
        <v>191</v>
      </c>
      <c r="L39" s="107" t="s">
        <v>168</v>
      </c>
      <c r="M39" s="108"/>
      <c r="N39" s="109"/>
      <c r="AG39" s="22" t="s">
        <v>8</v>
      </c>
      <c r="AH39" s="22" t="s">
        <v>9</v>
      </c>
      <c r="AI39" s="22" t="s">
        <v>10</v>
      </c>
      <c r="AJ39" s="22" t="s">
        <v>11</v>
      </c>
      <c r="AK39" s="24"/>
    </row>
    <row r="40" spans="1:37" ht="15.75">
      <c r="A40" s="110" t="str">
        <f>"Spiel "&amp;$Z$1&amp;"-08"</f>
        <v>Spiel M-08</v>
      </c>
      <c r="B40" s="111"/>
      <c r="C40" s="111"/>
      <c r="D40" s="112"/>
      <c r="F40" s="110" t="str">
        <f>"Spiel "&amp;$Z$1&amp;"-18"</f>
        <v>Spiel M-18</v>
      </c>
      <c r="G40" s="111"/>
      <c r="H40" s="111"/>
      <c r="I40" s="112"/>
      <c r="K40" s="15" t="str">
        <f>AF40</f>
        <v>Kolmer, Eichholz</v>
      </c>
      <c r="L40" s="16">
        <v>6</v>
      </c>
      <c r="M40" s="16">
        <v>5</v>
      </c>
      <c r="N40" s="12">
        <v>7</v>
      </c>
      <c r="AA40" s="100" t="str">
        <f>F40</f>
        <v>Spiel M-18</v>
      </c>
      <c r="AB40" s="100"/>
      <c r="AC40" s="100"/>
      <c r="AD40" s="100"/>
      <c r="AE40" s="24"/>
      <c r="AF40" s="15" t="str">
        <f>IF(AND($AD$37=0,$AD$38=0),"",IF(OR($F$37="",$F$38="",$AD$37=$AD$38,AND($AD$37&lt;2,$AD$38&lt;2)),"Fehler in "&amp;$AA$35,IF($AD$37&gt;$AD$38,$F$37,$F$38)))</f>
        <v>Kolmer, Eichholz</v>
      </c>
      <c r="AG40" s="13">
        <f>IF(L40&gt;L41,1,0)</f>
        <v>1</v>
      </c>
      <c r="AH40" s="13">
        <f>IF(M40&gt;M41,1,0)</f>
        <v>0</v>
      </c>
      <c r="AI40" s="13">
        <f>IF(N40&gt;N41,1,0)</f>
        <v>1</v>
      </c>
      <c r="AJ40" s="13">
        <f>SUM(AG40:AI40)</f>
        <v>2</v>
      </c>
      <c r="AK40" s="24"/>
    </row>
    <row r="41" spans="1:37" ht="15.75">
      <c r="A41" s="92" t="s">
        <v>86</v>
      </c>
      <c r="B41" s="107" t="s">
        <v>3</v>
      </c>
      <c r="C41" s="108"/>
      <c r="D41" s="109"/>
      <c r="F41" s="92" t="s">
        <v>54</v>
      </c>
      <c r="G41" s="107" t="s">
        <v>171</v>
      </c>
      <c r="H41" s="108"/>
      <c r="I41" s="109"/>
      <c r="K41" s="15" t="str">
        <f>AF41</f>
        <v>Thies, Feuerstake</v>
      </c>
      <c r="L41" s="16">
        <v>0</v>
      </c>
      <c r="M41" s="16">
        <v>7</v>
      </c>
      <c r="N41" s="12">
        <v>6</v>
      </c>
      <c r="AA41" s="22" t="s">
        <v>8</v>
      </c>
      <c r="AB41" s="22" t="s">
        <v>9</v>
      </c>
      <c r="AC41" s="22" t="s">
        <v>10</v>
      </c>
      <c r="AD41" s="22" t="s">
        <v>11</v>
      </c>
      <c r="AE41" s="24"/>
      <c r="AF41" s="15" t="str">
        <f>IF(AND($AD$42=0,$AD$43=0),"",IF(OR($F$42="",$F$43="",$AD$42=$AD$43,AND($AD$42&lt;2,$AD$43&lt;2)),"Fehler in "&amp;$AA$36,IF($AD$42&gt;$AD$43,$F$42,$F$43)))</f>
        <v>Thies, Feuerstake</v>
      </c>
      <c r="AG41" s="13">
        <f>IF(L41&gt;L40,1,0)</f>
        <v>0</v>
      </c>
      <c r="AH41" s="13">
        <f>IF(M41&gt;M40,1,0)</f>
        <v>1</v>
      </c>
      <c r="AI41" s="13">
        <f>IF(N41&gt;N40,1,0)</f>
        <v>0</v>
      </c>
      <c r="AJ41" s="13">
        <f>SUM(AG41:AI41)</f>
        <v>1</v>
      </c>
      <c r="AK41" s="24"/>
    </row>
    <row r="42" spans="1:31" ht="15.75">
      <c r="A42" s="17" t="s">
        <v>87</v>
      </c>
      <c r="B42" s="12"/>
      <c r="C42" s="12"/>
      <c r="D42" s="12"/>
      <c r="F42" s="11" t="s">
        <v>169</v>
      </c>
      <c r="G42" s="12">
        <v>1</v>
      </c>
      <c r="H42" s="12">
        <v>2</v>
      </c>
      <c r="I42" s="12"/>
      <c r="AA42" s="13">
        <f>IF(G42&gt;G43,1,0)</f>
        <v>0</v>
      </c>
      <c r="AB42" s="13">
        <f>IF(H42&gt;H43,1,0)</f>
        <v>0</v>
      </c>
      <c r="AC42" s="13">
        <f>IF(I42&gt;I43,1,0)</f>
        <v>0</v>
      </c>
      <c r="AD42" s="13">
        <f>SUM(AA42:AC42)</f>
        <v>0</v>
      </c>
      <c r="AE42" s="24"/>
    </row>
    <row r="43" spans="1:31" ht="15.75">
      <c r="A43" s="11" t="s">
        <v>88</v>
      </c>
      <c r="B43" s="12"/>
      <c r="C43" s="12"/>
      <c r="D43" s="12"/>
      <c r="F43" s="11" t="s">
        <v>89</v>
      </c>
      <c r="G43" s="12">
        <v>6</v>
      </c>
      <c r="H43" s="12">
        <v>6</v>
      </c>
      <c r="I43" s="12"/>
      <c r="AA43" s="13">
        <f>IF(G43&gt;G42,1,0)</f>
        <v>1</v>
      </c>
      <c r="AB43" s="13">
        <f>IF(H43&gt;H42,1,0)</f>
        <v>1</v>
      </c>
      <c r="AC43" s="13">
        <f>IF(I43&gt;I42,1,0)</f>
        <v>0</v>
      </c>
      <c r="AD43" s="13">
        <f>SUM(AA43:AC43)</f>
        <v>2</v>
      </c>
      <c r="AE43" s="24"/>
    </row>
  </sheetData>
  <sheetProtection/>
  <mergeCells count="80">
    <mergeCell ref="A3:D3"/>
    <mergeCell ref="F3:I3"/>
    <mergeCell ref="K3:N3"/>
    <mergeCell ref="P3:S3"/>
    <mergeCell ref="T3:W3"/>
    <mergeCell ref="A1:W1"/>
    <mergeCell ref="AA3:AD3"/>
    <mergeCell ref="AG3:AJ3"/>
    <mergeCell ref="AM3:AP3"/>
    <mergeCell ref="AS3:AV3"/>
    <mergeCell ref="AA4:AD4"/>
    <mergeCell ref="AG4:AJ4"/>
    <mergeCell ref="AM4:AP4"/>
    <mergeCell ref="AS4:AV4"/>
    <mergeCell ref="A5:D5"/>
    <mergeCell ref="F5:I5"/>
    <mergeCell ref="AA5:AD5"/>
    <mergeCell ref="B6:D6"/>
    <mergeCell ref="G6:I6"/>
    <mergeCell ref="K8:N8"/>
    <mergeCell ref="AG8:AJ8"/>
    <mergeCell ref="L9:N9"/>
    <mergeCell ref="A10:D10"/>
    <mergeCell ref="F10:I10"/>
    <mergeCell ref="AA10:AD10"/>
    <mergeCell ref="B11:D11"/>
    <mergeCell ref="G11:I11"/>
    <mergeCell ref="P13:S13"/>
    <mergeCell ref="AM13:AP13"/>
    <mergeCell ref="Q14:S14"/>
    <mergeCell ref="A15:D15"/>
    <mergeCell ref="F15:I15"/>
    <mergeCell ref="AA15:AD15"/>
    <mergeCell ref="B16:D16"/>
    <mergeCell ref="G16:I16"/>
    <mergeCell ref="K18:N18"/>
    <mergeCell ref="AG18:AJ18"/>
    <mergeCell ref="L19:N19"/>
    <mergeCell ref="A20:D20"/>
    <mergeCell ref="F20:I20"/>
    <mergeCell ref="AA20:AD20"/>
    <mergeCell ref="B21:D21"/>
    <mergeCell ref="G21:I21"/>
    <mergeCell ref="T23:W23"/>
    <mergeCell ref="AS23:AV23"/>
    <mergeCell ref="U24:W24"/>
    <mergeCell ref="A25:D25"/>
    <mergeCell ref="F25:I25"/>
    <mergeCell ref="AA25:AD25"/>
    <mergeCell ref="B26:D26"/>
    <mergeCell ref="G26:I26"/>
    <mergeCell ref="AS27:AV27"/>
    <mergeCell ref="K28:N28"/>
    <mergeCell ref="T28:W28"/>
    <mergeCell ref="AG28:AJ28"/>
    <mergeCell ref="L29:N29"/>
    <mergeCell ref="T29:W29"/>
    <mergeCell ref="A30:D30"/>
    <mergeCell ref="F30:I30"/>
    <mergeCell ref="T30:W30"/>
    <mergeCell ref="AA30:AD30"/>
    <mergeCell ref="B31:D31"/>
    <mergeCell ref="G31:I31"/>
    <mergeCell ref="U31:W31"/>
    <mergeCell ref="P33:S33"/>
    <mergeCell ref="AM33:AP33"/>
    <mergeCell ref="Q34:S34"/>
    <mergeCell ref="A35:D35"/>
    <mergeCell ref="F35:I35"/>
    <mergeCell ref="AA35:AD35"/>
    <mergeCell ref="B36:D36"/>
    <mergeCell ref="G36:I36"/>
    <mergeCell ref="K38:N38"/>
    <mergeCell ref="AG38:AJ38"/>
    <mergeCell ref="L39:N39"/>
    <mergeCell ref="A40:D40"/>
    <mergeCell ref="F40:I40"/>
    <mergeCell ref="AA40:AD40"/>
    <mergeCell ref="B41:D41"/>
    <mergeCell ref="G41:I41"/>
  </mergeCells>
  <dataValidations count="1">
    <dataValidation type="textLength" operator="equal" allowBlank="1" showInputMessage="1" showErrorMessage="1" sqref="AA1:AV65536 Z2:Z65536">
      <formula1>0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2" r:id="rId4"/>
  <headerFooter alignWithMargins="0">
    <oddHeader>&amp;L15. Kästorf Open&amp;RStand: &amp;D, &amp;T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9"/>
  <sheetViews>
    <sheetView view="pageLayout" workbookViewId="0" topLeftCell="A74">
      <selection activeCell="B121" sqref="B121"/>
    </sheetView>
  </sheetViews>
  <sheetFormatPr defaultColWidth="11.421875" defaultRowHeight="15"/>
  <cols>
    <col min="1" max="1" width="11.421875" style="30" customWidth="1"/>
    <col min="2" max="4" width="24.7109375" style="30" customWidth="1"/>
    <col min="5" max="5" width="5.140625" style="30" customWidth="1"/>
    <col min="6" max="6" width="15.28125" style="30" bestFit="1" customWidth="1"/>
    <col min="7" max="9" width="24.7109375" style="30" customWidth="1"/>
    <col min="10" max="10" width="11.421875" style="30" customWidth="1"/>
    <col min="11" max="11" width="34.57421875" style="30" customWidth="1"/>
    <col min="12" max="12" width="34.00390625" style="30" customWidth="1"/>
    <col min="13" max="16384" width="11.421875" style="30" customWidth="1"/>
  </cols>
  <sheetData>
    <row r="1" spans="1:13" ht="25.5">
      <c r="A1" s="145" t="s">
        <v>93</v>
      </c>
      <c r="B1" s="146"/>
      <c r="C1" s="146"/>
      <c r="D1" s="147"/>
      <c r="E1" s="29"/>
      <c r="M1" s="31"/>
    </row>
    <row r="2" spans="1:13" ht="20.25">
      <c r="A2" s="32" t="s">
        <v>94</v>
      </c>
      <c r="B2" s="31"/>
      <c r="C2" s="31"/>
      <c r="D2" s="33"/>
      <c r="E2" s="34"/>
      <c r="F2" s="35"/>
      <c r="G2" s="31"/>
      <c r="H2" s="31"/>
      <c r="I2" s="31"/>
      <c r="M2" s="31"/>
    </row>
    <row r="3" spans="1:9" ht="13.5" thickBot="1">
      <c r="A3" s="36" t="s">
        <v>95</v>
      </c>
      <c r="B3" s="37" t="s">
        <v>96</v>
      </c>
      <c r="C3" s="37" t="s">
        <v>97</v>
      </c>
      <c r="D3" s="38" t="s">
        <v>98</v>
      </c>
      <c r="E3" s="39"/>
      <c r="F3" s="40"/>
      <c r="G3" s="41"/>
      <c r="H3" s="41"/>
      <c r="I3" s="41"/>
    </row>
    <row r="4" spans="1:13" ht="13.5" thickTop="1">
      <c r="A4" s="42"/>
      <c r="B4" s="43"/>
      <c r="C4" s="43"/>
      <c r="D4" s="44"/>
      <c r="E4" s="34"/>
      <c r="M4" s="45"/>
    </row>
    <row r="5" spans="1:13" ht="12.75">
      <c r="A5" s="42"/>
      <c r="B5" s="46"/>
      <c r="C5" s="47" t="s">
        <v>60</v>
      </c>
      <c r="D5" s="48" t="s">
        <v>81</v>
      </c>
      <c r="E5" s="49"/>
      <c r="M5" s="45"/>
    </row>
    <row r="6" spans="1:13" ht="12.75">
      <c r="A6" s="117">
        <v>0.6875</v>
      </c>
      <c r="B6" s="127"/>
      <c r="C6" s="135" t="s">
        <v>99</v>
      </c>
      <c r="D6" s="133" t="s">
        <v>100</v>
      </c>
      <c r="E6" s="50"/>
      <c r="M6" s="45"/>
    </row>
    <row r="7" spans="1:13" ht="12.75">
      <c r="A7" s="118"/>
      <c r="B7" s="128"/>
      <c r="C7" s="136"/>
      <c r="D7" s="134"/>
      <c r="E7" s="50"/>
      <c r="M7" s="45"/>
    </row>
    <row r="8" spans="1:13" ht="12.75">
      <c r="A8" s="51"/>
      <c r="B8" s="46"/>
      <c r="C8" s="52" t="s">
        <v>61</v>
      </c>
      <c r="D8" s="53" t="s">
        <v>82</v>
      </c>
      <c r="E8" s="49"/>
      <c r="M8" s="31"/>
    </row>
    <row r="9" spans="1:13" ht="12.75">
      <c r="A9" s="51"/>
      <c r="B9" s="46"/>
      <c r="C9" s="52"/>
      <c r="D9" s="53"/>
      <c r="E9" s="49"/>
      <c r="M9" s="31"/>
    </row>
    <row r="10" spans="1:13" ht="12.75">
      <c r="A10" s="42"/>
      <c r="B10" s="46" t="s">
        <v>19</v>
      </c>
      <c r="C10" s="46" t="s">
        <v>45</v>
      </c>
      <c r="D10" s="53" t="s">
        <v>87</v>
      </c>
      <c r="E10" s="49"/>
      <c r="M10" s="31"/>
    </row>
    <row r="11" spans="1:13" ht="12.75">
      <c r="A11" s="117">
        <v>0.75</v>
      </c>
      <c r="B11" s="121" t="s">
        <v>101</v>
      </c>
      <c r="C11" s="123" t="s">
        <v>102</v>
      </c>
      <c r="D11" s="133" t="s">
        <v>103</v>
      </c>
      <c r="E11" s="50"/>
      <c r="M11" s="31"/>
    </row>
    <row r="12" spans="1:13" ht="12.75">
      <c r="A12" s="118"/>
      <c r="B12" s="137"/>
      <c r="C12" s="138"/>
      <c r="D12" s="134"/>
      <c r="E12" s="54"/>
      <c r="M12" s="31"/>
    </row>
    <row r="13" spans="1:5" ht="12.75">
      <c r="A13" s="51"/>
      <c r="B13" s="46" t="s">
        <v>104</v>
      </c>
      <c r="C13" s="46" t="s">
        <v>46</v>
      </c>
      <c r="D13" s="53" t="s">
        <v>88</v>
      </c>
      <c r="E13" s="49"/>
    </row>
    <row r="14" spans="1:5" ht="12.75">
      <c r="A14" s="51"/>
      <c r="B14" s="46"/>
      <c r="C14" s="46"/>
      <c r="D14" s="53"/>
      <c r="E14" s="49"/>
    </row>
    <row r="15" spans="1:5" ht="12.75">
      <c r="A15" s="51"/>
      <c r="B15" s="46" t="s">
        <v>79</v>
      </c>
      <c r="C15" s="46" t="s">
        <v>105</v>
      </c>
      <c r="D15" s="53" t="s">
        <v>83</v>
      </c>
      <c r="E15" s="49"/>
    </row>
    <row r="16" spans="1:5" ht="12.75">
      <c r="A16" s="117">
        <v>0.8125</v>
      </c>
      <c r="B16" s="133" t="s">
        <v>106</v>
      </c>
      <c r="C16" s="121" t="s">
        <v>107</v>
      </c>
      <c r="D16" s="133" t="s">
        <v>108</v>
      </c>
      <c r="E16" s="49"/>
    </row>
    <row r="17" spans="1:5" ht="12.75">
      <c r="A17" s="118"/>
      <c r="B17" s="139"/>
      <c r="C17" s="139"/>
      <c r="D17" s="139"/>
      <c r="E17" s="54"/>
    </row>
    <row r="18" spans="1:5" ht="12.75">
      <c r="A18" s="34"/>
      <c r="B18" s="46" t="s">
        <v>80</v>
      </c>
      <c r="C18" s="55" t="s">
        <v>22</v>
      </c>
      <c r="D18" s="53" t="s">
        <v>84</v>
      </c>
      <c r="E18" s="54"/>
    </row>
    <row r="19" spans="1:5" ht="12.75">
      <c r="A19" s="34"/>
      <c r="E19" s="49"/>
    </row>
    <row r="20" spans="1:5" ht="21" customHeight="1">
      <c r="A20" s="32" t="s">
        <v>109</v>
      </c>
      <c r="B20" s="56"/>
      <c r="C20" s="56"/>
      <c r="D20" s="57"/>
      <c r="E20" s="58"/>
    </row>
    <row r="21" spans="1:5" ht="13.5" thickBot="1">
      <c r="A21" s="36" t="s">
        <v>95</v>
      </c>
      <c r="B21" s="37" t="s">
        <v>96</v>
      </c>
      <c r="C21" s="37" t="s">
        <v>97</v>
      </c>
      <c r="D21" s="38" t="s">
        <v>98</v>
      </c>
      <c r="E21" s="58"/>
    </row>
    <row r="22" spans="1:5" ht="13.5" customHeight="1" thickTop="1">
      <c r="A22" s="42"/>
      <c r="B22" s="59"/>
      <c r="C22" s="60"/>
      <c r="D22" s="61"/>
      <c r="E22" s="62"/>
    </row>
    <row r="23" spans="1:5" ht="12.75">
      <c r="A23" s="142">
        <v>0.625</v>
      </c>
      <c r="B23" s="63"/>
      <c r="C23" s="63"/>
      <c r="E23" s="58"/>
    </row>
    <row r="24" spans="1:5" ht="12.75">
      <c r="A24" s="143"/>
      <c r="B24" s="64"/>
      <c r="C24" s="64"/>
      <c r="E24" s="58"/>
    </row>
    <row r="25" spans="1:5" ht="12.75">
      <c r="A25" s="51"/>
      <c r="B25" s="46"/>
      <c r="C25" s="55"/>
      <c r="D25" s="65"/>
      <c r="E25" s="58"/>
    </row>
    <row r="26" spans="1:5" ht="12.75">
      <c r="A26" s="42"/>
      <c r="B26" s="55" t="s">
        <v>42</v>
      </c>
      <c r="C26" s="66" t="s">
        <v>110</v>
      </c>
      <c r="D26" s="67" t="s">
        <v>36</v>
      </c>
      <c r="E26" s="58"/>
    </row>
    <row r="27" spans="1:5" ht="12.75">
      <c r="A27" s="117">
        <v>0.6875</v>
      </c>
      <c r="B27" s="123" t="s">
        <v>111</v>
      </c>
      <c r="C27" s="121" t="s">
        <v>112</v>
      </c>
      <c r="D27" s="129" t="s">
        <v>113</v>
      </c>
      <c r="E27" s="68"/>
    </row>
    <row r="28" spans="1:5" ht="12.75">
      <c r="A28" s="118"/>
      <c r="B28" s="138"/>
      <c r="C28" s="137"/>
      <c r="D28" s="130"/>
      <c r="E28" s="50"/>
    </row>
    <row r="29" spans="1:5" ht="12.75">
      <c r="A29" s="51"/>
      <c r="B29" s="69" t="s">
        <v>43</v>
      </c>
      <c r="C29" s="69" t="s">
        <v>16</v>
      </c>
      <c r="D29" s="70" t="s">
        <v>114</v>
      </c>
      <c r="E29" s="50"/>
    </row>
    <row r="30" spans="1:5" ht="12.75">
      <c r="A30" s="51"/>
      <c r="B30" s="55"/>
      <c r="C30" s="55"/>
      <c r="D30" s="67"/>
      <c r="E30" s="50"/>
    </row>
    <row r="31" spans="1:5" ht="12.75">
      <c r="A31" s="42"/>
      <c r="B31" s="46" t="s">
        <v>70</v>
      </c>
      <c r="C31" s="46" t="s">
        <v>73</v>
      </c>
      <c r="D31" s="67" t="s">
        <v>68</v>
      </c>
      <c r="E31" s="68"/>
    </row>
    <row r="32" spans="1:5" ht="12.75">
      <c r="A32" s="117">
        <v>0.75</v>
      </c>
      <c r="B32" s="133" t="s">
        <v>115</v>
      </c>
      <c r="C32" s="133" t="s">
        <v>116</v>
      </c>
      <c r="D32" s="133" t="s">
        <v>117</v>
      </c>
      <c r="E32" s="68"/>
    </row>
    <row r="33" spans="1:5" ht="12.75">
      <c r="A33" s="118"/>
      <c r="B33" s="134"/>
      <c r="C33" s="134"/>
      <c r="D33" s="134"/>
      <c r="E33" s="50"/>
    </row>
    <row r="34" spans="1:5" ht="12.75">
      <c r="A34" s="51"/>
      <c r="B34" s="46" t="s">
        <v>71</v>
      </c>
      <c r="C34" s="46" t="s">
        <v>74</v>
      </c>
      <c r="D34" s="53" t="s">
        <v>69</v>
      </c>
      <c r="E34" s="54"/>
    </row>
    <row r="35" spans="1:5" ht="12.75">
      <c r="A35" s="51"/>
      <c r="B35" s="46"/>
      <c r="C35" s="46"/>
      <c r="D35" s="53"/>
      <c r="E35" s="54"/>
    </row>
    <row r="36" spans="1:5" ht="12.75">
      <c r="A36" s="42"/>
      <c r="B36" s="47" t="s">
        <v>33</v>
      </c>
      <c r="C36" s="71" t="s">
        <v>47</v>
      </c>
      <c r="D36" s="72" t="s">
        <v>76</v>
      </c>
      <c r="E36" s="49"/>
    </row>
    <row r="37" spans="1:5" ht="12.75">
      <c r="A37" s="117">
        <v>0.8125</v>
      </c>
      <c r="B37" s="129" t="s">
        <v>118</v>
      </c>
      <c r="C37" s="123" t="s">
        <v>119</v>
      </c>
      <c r="D37" s="133" t="s">
        <v>120</v>
      </c>
      <c r="E37" s="49"/>
    </row>
    <row r="38" spans="1:5" ht="12.75">
      <c r="A38" s="118"/>
      <c r="B38" s="130"/>
      <c r="C38" s="138"/>
      <c r="D38" s="134"/>
      <c r="E38" s="50"/>
    </row>
    <row r="39" spans="1:5" ht="12.75">
      <c r="A39" s="34"/>
      <c r="B39" s="55" t="s">
        <v>34</v>
      </c>
      <c r="C39" s="47" t="s">
        <v>48</v>
      </c>
      <c r="D39" s="67" t="s">
        <v>77</v>
      </c>
      <c r="E39" s="50"/>
    </row>
    <row r="40" spans="1:5" ht="12.75">
      <c r="A40" s="34"/>
      <c r="B40" s="56"/>
      <c r="C40" s="56"/>
      <c r="D40" s="57"/>
      <c r="E40" s="49"/>
    </row>
    <row r="41" spans="1:5" ht="20.25">
      <c r="A41" s="32" t="s">
        <v>121</v>
      </c>
      <c r="B41" s="31"/>
      <c r="C41" s="31"/>
      <c r="D41" s="33"/>
      <c r="E41" s="58"/>
    </row>
    <row r="42" spans="1:5" ht="13.5" thickBot="1">
      <c r="A42" s="36" t="s">
        <v>95</v>
      </c>
      <c r="B42" s="37" t="s">
        <v>96</v>
      </c>
      <c r="C42" s="37" t="s">
        <v>97</v>
      </c>
      <c r="D42" s="38" t="s">
        <v>98</v>
      </c>
      <c r="E42" s="58"/>
    </row>
    <row r="43" spans="1:5" ht="13.5" thickTop="1">
      <c r="A43" s="42"/>
      <c r="B43" s="64"/>
      <c r="C43" s="43"/>
      <c r="D43" s="53"/>
      <c r="E43" s="62"/>
    </row>
    <row r="44" spans="1:5" ht="12.75">
      <c r="A44" s="117">
        <v>0.625</v>
      </c>
      <c r="B44" s="127"/>
      <c r="C44" s="127"/>
      <c r="D44" s="119"/>
      <c r="E44" s="58"/>
    </row>
    <row r="45" spans="1:5" ht="12.75">
      <c r="A45" s="118"/>
      <c r="B45" s="128"/>
      <c r="C45" s="128"/>
      <c r="D45" s="131"/>
      <c r="E45" s="58"/>
    </row>
    <row r="46" spans="1:5" ht="12.75">
      <c r="A46" s="73"/>
      <c r="B46" s="74"/>
      <c r="C46" s="74"/>
      <c r="D46" s="75"/>
      <c r="E46" s="58"/>
    </row>
    <row r="47" spans="1:5" ht="12.75">
      <c r="A47" s="42"/>
      <c r="B47" s="55" t="s">
        <v>14</v>
      </c>
      <c r="C47" s="46" t="s">
        <v>123</v>
      </c>
      <c r="D47" s="53" t="s">
        <v>91</v>
      </c>
      <c r="E47" s="58"/>
    </row>
    <row r="48" spans="1:5" ht="12.75">
      <c r="A48" s="117">
        <v>0.6875</v>
      </c>
      <c r="B48" s="121" t="s">
        <v>124</v>
      </c>
      <c r="C48" s="133" t="s">
        <v>125</v>
      </c>
      <c r="D48" s="135" t="s">
        <v>126</v>
      </c>
      <c r="E48" s="49"/>
    </row>
    <row r="49" spans="1:5" ht="12.75">
      <c r="A49" s="118"/>
      <c r="B49" s="139"/>
      <c r="C49" s="134"/>
      <c r="D49" s="136"/>
      <c r="E49" s="50"/>
    </row>
    <row r="50" spans="1:5" ht="12.75">
      <c r="A50" s="51"/>
      <c r="B50" s="46" t="s">
        <v>15</v>
      </c>
      <c r="C50" s="46" t="s">
        <v>89</v>
      </c>
      <c r="D50" s="53" t="s">
        <v>127</v>
      </c>
      <c r="E50" s="50"/>
    </row>
    <row r="51" spans="1:5" ht="12.75">
      <c r="A51" s="51"/>
      <c r="B51" s="46"/>
      <c r="C51" s="46"/>
      <c r="D51" s="53"/>
      <c r="E51" s="50"/>
    </row>
    <row r="52" spans="1:5" ht="12.75">
      <c r="A52" s="42"/>
      <c r="B52" s="46" t="s">
        <v>128</v>
      </c>
      <c r="C52" s="46" t="s">
        <v>129</v>
      </c>
      <c r="D52" s="72" t="s">
        <v>130</v>
      </c>
      <c r="E52" s="49"/>
    </row>
    <row r="53" spans="1:5" ht="12.75">
      <c r="A53" s="117">
        <v>0.75</v>
      </c>
      <c r="B53" s="133" t="s">
        <v>131</v>
      </c>
      <c r="C53" s="135" t="s">
        <v>132</v>
      </c>
      <c r="D53" s="135" t="s">
        <v>133</v>
      </c>
      <c r="E53" s="49"/>
    </row>
    <row r="54" spans="1:5" ht="12.75">
      <c r="A54" s="118"/>
      <c r="B54" s="134"/>
      <c r="C54" s="136"/>
      <c r="D54" s="136"/>
      <c r="E54" s="50"/>
    </row>
    <row r="55" spans="1:5" ht="12.75">
      <c r="A55" s="51"/>
      <c r="B55" s="46" t="s">
        <v>75</v>
      </c>
      <c r="C55" s="76" t="s">
        <v>63</v>
      </c>
      <c r="D55" s="53" t="s">
        <v>134</v>
      </c>
      <c r="E55" s="50"/>
    </row>
    <row r="56" spans="1:5" ht="12.75">
      <c r="A56" s="51"/>
      <c r="B56" s="46"/>
      <c r="C56" s="46"/>
      <c r="D56" s="46"/>
      <c r="E56" s="50"/>
    </row>
    <row r="57" spans="1:5" ht="12.75">
      <c r="A57" s="42"/>
      <c r="B57" s="52" t="s">
        <v>52</v>
      </c>
      <c r="C57" s="46" t="s">
        <v>135</v>
      </c>
      <c r="D57" s="46" t="s">
        <v>136</v>
      </c>
      <c r="E57" s="49"/>
    </row>
    <row r="58" spans="1:5" ht="12.75">
      <c r="A58" s="117">
        <v>0.8125</v>
      </c>
      <c r="B58" s="135" t="s">
        <v>137</v>
      </c>
      <c r="C58" s="135" t="s">
        <v>138</v>
      </c>
      <c r="D58" s="133" t="s">
        <v>139</v>
      </c>
      <c r="E58" s="49"/>
    </row>
    <row r="59" spans="1:5" ht="12.75">
      <c r="A59" s="118"/>
      <c r="B59" s="136"/>
      <c r="C59" s="136"/>
      <c r="D59" s="134"/>
      <c r="E59" s="50"/>
    </row>
    <row r="60" spans="1:5" ht="12.75">
      <c r="A60" s="77"/>
      <c r="B60" s="78" t="s">
        <v>53</v>
      </c>
      <c r="C60" s="78" t="s">
        <v>55</v>
      </c>
      <c r="D60" s="72" t="s">
        <v>85</v>
      </c>
      <c r="E60" s="50"/>
    </row>
    <row r="61" spans="1:4" ht="20.25">
      <c r="A61" s="32" t="s">
        <v>72</v>
      </c>
      <c r="B61" s="31"/>
      <c r="C61" s="31"/>
      <c r="D61" s="33"/>
    </row>
    <row r="62" spans="1:4" ht="13.5" thickBot="1">
      <c r="A62" s="36" t="s">
        <v>95</v>
      </c>
      <c r="B62" s="37" t="s">
        <v>96</v>
      </c>
      <c r="C62" s="37" t="s">
        <v>97</v>
      </c>
      <c r="D62" s="38" t="s">
        <v>98</v>
      </c>
    </row>
    <row r="63" spans="1:4" ht="13.5" thickTop="1">
      <c r="A63" s="86"/>
      <c r="B63" s="41"/>
      <c r="C63" s="69" t="s">
        <v>148</v>
      </c>
      <c r="D63" s="70" t="s">
        <v>197</v>
      </c>
    </row>
    <row r="64" spans="1:4" ht="12.75">
      <c r="A64" s="117">
        <v>0.625</v>
      </c>
      <c r="C64" s="121" t="s">
        <v>150</v>
      </c>
      <c r="D64" s="129" t="s">
        <v>151</v>
      </c>
    </row>
    <row r="65" spans="1:4" ht="13.5" thickBot="1">
      <c r="A65" s="118"/>
      <c r="C65" s="139"/>
      <c r="D65" s="130"/>
    </row>
    <row r="66" spans="1:4" ht="13.5" thickTop="1">
      <c r="A66" s="42"/>
      <c r="C66" s="78" t="s">
        <v>22</v>
      </c>
      <c r="D66" s="87" t="s">
        <v>184</v>
      </c>
    </row>
    <row r="67" spans="1:4" ht="12.75">
      <c r="A67" s="51"/>
      <c r="D67" s="33"/>
    </row>
    <row r="68" spans="1:4" ht="12.75">
      <c r="A68" s="42"/>
      <c r="B68" s="53" t="s">
        <v>80</v>
      </c>
      <c r="C68" s="52" t="s">
        <v>68</v>
      </c>
      <c r="D68" s="47" t="s">
        <v>91</v>
      </c>
    </row>
    <row r="69" spans="1:4" ht="12.75">
      <c r="A69" s="117">
        <v>0.6875</v>
      </c>
      <c r="B69" s="133" t="s">
        <v>122</v>
      </c>
      <c r="C69" s="133" t="s">
        <v>140</v>
      </c>
      <c r="D69" s="135" t="s">
        <v>141</v>
      </c>
    </row>
    <row r="70" spans="1:4" ht="12.75">
      <c r="A70" s="118"/>
      <c r="B70" s="144"/>
      <c r="C70" s="134"/>
      <c r="D70" s="136"/>
    </row>
    <row r="71" spans="1:4" ht="12.75">
      <c r="A71" s="51"/>
      <c r="B71" s="80" t="s">
        <v>144</v>
      </c>
      <c r="C71" s="52" t="s">
        <v>71</v>
      </c>
      <c r="D71" s="53" t="s">
        <v>56</v>
      </c>
    </row>
    <row r="72" spans="1:4" ht="12.75">
      <c r="A72" s="51"/>
      <c r="B72" s="46"/>
      <c r="C72" s="52"/>
      <c r="D72" s="53"/>
    </row>
    <row r="73" spans="1:3" ht="12.75">
      <c r="A73" s="42"/>
      <c r="B73" s="46" t="s">
        <v>75</v>
      </c>
      <c r="C73" s="46" t="s">
        <v>50</v>
      </c>
    </row>
    <row r="74" spans="1:3" ht="12.75">
      <c r="A74" s="117">
        <v>0.75</v>
      </c>
      <c r="B74" s="133" t="s">
        <v>142</v>
      </c>
      <c r="C74" s="135" t="s">
        <v>143</v>
      </c>
    </row>
    <row r="75" spans="1:3" ht="12.75">
      <c r="A75" s="118"/>
      <c r="B75" s="134"/>
      <c r="C75" s="136"/>
    </row>
    <row r="76" spans="1:3" ht="12.75">
      <c r="A76" s="73"/>
      <c r="B76" s="85" t="s">
        <v>77</v>
      </c>
      <c r="C76" s="85" t="s">
        <v>201</v>
      </c>
    </row>
    <row r="77" spans="1:4" ht="12.75">
      <c r="A77" s="51"/>
      <c r="B77" s="46"/>
      <c r="C77" s="46"/>
      <c r="D77" s="53"/>
    </row>
    <row r="78" spans="1:3" ht="12.75">
      <c r="A78" s="51"/>
      <c r="B78" s="46" t="s">
        <v>84</v>
      </c>
      <c r="C78" s="46" t="s">
        <v>64</v>
      </c>
    </row>
    <row r="79" spans="1:3" ht="12.75">
      <c r="A79" s="117">
        <v>0.8125</v>
      </c>
      <c r="B79" s="133" t="s">
        <v>145</v>
      </c>
      <c r="C79" s="135" t="s">
        <v>146</v>
      </c>
    </row>
    <row r="80" spans="1:3" ht="12.75">
      <c r="A80" s="118"/>
      <c r="B80" s="134"/>
      <c r="C80" s="136"/>
    </row>
    <row r="81" spans="1:3" ht="12.75">
      <c r="A81" s="34"/>
      <c r="B81" s="46" t="s">
        <v>89</v>
      </c>
      <c r="C81" s="46" t="s">
        <v>62</v>
      </c>
    </row>
    <row r="82" ht="12.75">
      <c r="A82" s="34"/>
    </row>
    <row r="83" spans="1:4" ht="20.25">
      <c r="A83" s="32" t="s">
        <v>162</v>
      </c>
      <c r="B83" s="56"/>
      <c r="C83" s="56"/>
      <c r="D83" s="57"/>
    </row>
    <row r="84" spans="1:4" ht="13.5" thickBot="1">
      <c r="A84" s="36" t="s">
        <v>95</v>
      </c>
      <c r="B84" s="37" t="s">
        <v>96</v>
      </c>
      <c r="C84" s="37" t="s">
        <v>97</v>
      </c>
      <c r="D84" s="38" t="s">
        <v>98</v>
      </c>
    </row>
    <row r="85" spans="1:4" ht="13.5" thickTop="1">
      <c r="A85" s="84"/>
      <c r="B85" s="46"/>
      <c r="C85" s="66"/>
      <c r="D85" s="53" t="s">
        <v>17</v>
      </c>
    </row>
    <row r="86" spans="1:4" ht="12.75">
      <c r="A86" s="140" t="s">
        <v>185</v>
      </c>
      <c r="B86" s="119"/>
      <c r="C86" s="119"/>
      <c r="D86" s="121" t="s">
        <v>147</v>
      </c>
    </row>
    <row r="87" spans="1:4" ht="12.75">
      <c r="A87" s="141"/>
      <c r="B87" s="132"/>
      <c r="C87" s="132"/>
      <c r="D87" s="137"/>
    </row>
    <row r="88" spans="1:4" ht="12.75">
      <c r="A88" s="51"/>
      <c r="B88" s="76"/>
      <c r="C88" s="76"/>
      <c r="D88" s="53" t="s">
        <v>110</v>
      </c>
    </row>
    <row r="89" spans="1:3" ht="12.75">
      <c r="A89" s="42"/>
      <c r="B89" s="88" t="s">
        <v>12</v>
      </c>
      <c r="C89" s="47" t="s">
        <v>61</v>
      </c>
    </row>
    <row r="90" spans="1:3" ht="12.75">
      <c r="A90" s="142">
        <v>0.5625</v>
      </c>
      <c r="B90" s="121" t="s">
        <v>149</v>
      </c>
      <c r="C90" s="135" t="s">
        <v>159</v>
      </c>
    </row>
    <row r="91" spans="1:3" ht="12.75">
      <c r="A91" s="143"/>
      <c r="B91" s="137"/>
      <c r="C91" s="136"/>
    </row>
    <row r="92" spans="1:4" ht="12.75">
      <c r="A92" s="51"/>
      <c r="B92" s="47" t="s">
        <v>198</v>
      </c>
      <c r="C92" s="46" t="s">
        <v>199</v>
      </c>
      <c r="D92" s="65"/>
    </row>
    <row r="93" spans="1:4" ht="12.75">
      <c r="A93" s="51"/>
      <c r="B93" s="79"/>
      <c r="C93" s="46"/>
      <c r="D93" s="57"/>
    </row>
    <row r="94" spans="1:4" ht="12.75">
      <c r="A94" s="42"/>
      <c r="B94" s="46" t="s">
        <v>41</v>
      </c>
      <c r="C94" s="66" t="s">
        <v>37</v>
      </c>
      <c r="D94" s="53"/>
    </row>
    <row r="95" spans="1:4" ht="12.75">
      <c r="A95" s="117" t="s">
        <v>181</v>
      </c>
      <c r="B95" s="123" t="s">
        <v>152</v>
      </c>
      <c r="C95" s="129" t="s">
        <v>153</v>
      </c>
      <c r="D95" s="133" t="s">
        <v>154</v>
      </c>
    </row>
    <row r="96" spans="1:4" ht="12.75">
      <c r="A96" s="118"/>
      <c r="B96" s="138"/>
      <c r="C96" s="130"/>
      <c r="D96" s="134"/>
    </row>
    <row r="97" spans="1:4" ht="12.75">
      <c r="A97" s="51"/>
      <c r="B97" s="76" t="s">
        <v>92</v>
      </c>
      <c r="C97" s="76" t="s">
        <v>200</v>
      </c>
      <c r="D97" s="81"/>
    </row>
    <row r="98" spans="1:4" ht="12.75">
      <c r="A98" s="51"/>
      <c r="B98" s="46"/>
      <c r="C98" s="46"/>
      <c r="D98" s="53"/>
    </row>
    <row r="99" spans="1:4" ht="12.75">
      <c r="A99" s="42"/>
      <c r="B99" s="46" t="s">
        <v>155</v>
      </c>
      <c r="C99" s="46"/>
      <c r="D99" s="53" t="s">
        <v>196</v>
      </c>
    </row>
    <row r="100" spans="1:4" ht="12.75">
      <c r="A100" s="117" t="s">
        <v>182</v>
      </c>
      <c r="B100" s="121" t="s">
        <v>156</v>
      </c>
      <c r="C100" s="135" t="s">
        <v>157</v>
      </c>
      <c r="D100" s="123" t="s">
        <v>158</v>
      </c>
    </row>
    <row r="101" spans="1:4" ht="12.75">
      <c r="A101" s="118"/>
      <c r="B101" s="137"/>
      <c r="C101" s="136"/>
      <c r="D101" s="138"/>
    </row>
    <row r="102" spans="1:4" ht="12.75">
      <c r="A102" s="51"/>
      <c r="B102" s="46" t="s">
        <v>18</v>
      </c>
      <c r="C102" s="46"/>
      <c r="D102" s="53" t="s">
        <v>46</v>
      </c>
    </row>
    <row r="103" spans="1:4" ht="12.75">
      <c r="A103" s="51"/>
      <c r="B103" s="46"/>
      <c r="C103" s="46"/>
      <c r="D103" s="53"/>
    </row>
    <row r="104" spans="1:4" ht="12.75">
      <c r="A104" s="42"/>
      <c r="B104" s="52"/>
      <c r="C104" s="82"/>
      <c r="D104" s="72"/>
    </row>
    <row r="105" spans="1:4" ht="12.75">
      <c r="A105" s="117" t="s">
        <v>183</v>
      </c>
      <c r="C105" s="133" t="s">
        <v>160</v>
      </c>
      <c r="D105" s="121" t="s">
        <v>161</v>
      </c>
    </row>
    <row r="106" spans="1:4" ht="12.75">
      <c r="A106" s="118"/>
      <c r="C106" s="134"/>
      <c r="D106" s="139"/>
    </row>
    <row r="107" spans="1:4" ht="12.75">
      <c r="A107" s="34"/>
      <c r="B107" s="46"/>
      <c r="C107" s="52"/>
      <c r="D107" s="53"/>
    </row>
    <row r="108" spans="1:4" ht="12.75">
      <c r="A108" s="34"/>
      <c r="B108" s="56"/>
      <c r="C108" s="56"/>
      <c r="D108" s="57"/>
    </row>
    <row r="109" spans="1:4" ht="20.25">
      <c r="A109" s="32" t="s">
        <v>180</v>
      </c>
      <c r="B109" s="31"/>
      <c r="C109" s="31"/>
      <c r="D109" s="33"/>
    </row>
    <row r="110" spans="1:4" ht="13.5" thickBot="1">
      <c r="A110" s="36" t="s">
        <v>95</v>
      </c>
      <c r="B110" s="37" t="s">
        <v>96</v>
      </c>
      <c r="C110" s="37" t="s">
        <v>97</v>
      </c>
      <c r="D110" s="38" t="s">
        <v>98</v>
      </c>
    </row>
    <row r="111" spans="1:4" ht="13.5" thickTop="1">
      <c r="A111" s="42"/>
      <c r="B111" s="64"/>
      <c r="C111" s="43"/>
      <c r="D111" s="53"/>
    </row>
    <row r="112" spans="1:4" ht="12.75">
      <c r="A112" s="117">
        <v>0.5625</v>
      </c>
      <c r="B112" s="127"/>
      <c r="C112" s="129" t="s">
        <v>163</v>
      </c>
      <c r="D112" s="119"/>
    </row>
    <row r="113" spans="1:4" ht="12.75">
      <c r="A113" s="118"/>
      <c r="B113" s="128"/>
      <c r="C113" s="130"/>
      <c r="D113" s="131"/>
    </row>
    <row r="114" spans="1:4" ht="12.75">
      <c r="A114" s="42"/>
      <c r="B114" s="46"/>
      <c r="C114" s="46"/>
      <c r="D114" s="53"/>
    </row>
    <row r="115" spans="1:4" ht="12.75">
      <c r="A115" s="117">
        <v>0.625</v>
      </c>
      <c r="B115" s="119"/>
      <c r="C115" s="133" t="s">
        <v>164</v>
      </c>
      <c r="D115" s="135" t="s">
        <v>165</v>
      </c>
    </row>
    <row r="116" spans="1:4" ht="12.75">
      <c r="A116" s="118"/>
      <c r="B116" s="132"/>
      <c r="C116" s="134"/>
      <c r="D116" s="136"/>
    </row>
    <row r="117" spans="1:4" ht="12.75">
      <c r="A117" s="51"/>
      <c r="B117" s="46"/>
      <c r="C117" s="46"/>
      <c r="D117" s="53"/>
    </row>
    <row r="118" spans="1:4" ht="12.75">
      <c r="A118" s="42"/>
      <c r="B118" s="46"/>
      <c r="C118" s="46"/>
      <c r="D118" s="72"/>
    </row>
    <row r="119" spans="1:4" ht="12.75">
      <c r="A119" s="117">
        <v>0.6875</v>
      </c>
      <c r="B119" s="119"/>
      <c r="C119" s="121" t="s">
        <v>166</v>
      </c>
      <c r="D119" s="123" t="s">
        <v>167</v>
      </c>
    </row>
    <row r="120" spans="1:4" ht="12.75">
      <c r="A120" s="118"/>
      <c r="B120" s="120"/>
      <c r="C120" s="122"/>
      <c r="D120" s="124"/>
    </row>
    <row r="121" spans="1:4" ht="12.75">
      <c r="A121" s="89"/>
      <c r="B121" s="90"/>
      <c r="C121" s="90"/>
      <c r="D121" s="91"/>
    </row>
    <row r="122" spans="1:2" ht="12.75">
      <c r="A122" s="46"/>
      <c r="B122" s="46"/>
    </row>
    <row r="124" spans="1:2" ht="12.75">
      <c r="A124" s="125"/>
      <c r="B124" s="126"/>
    </row>
    <row r="125" spans="1:2" ht="12.75">
      <c r="A125" s="125"/>
      <c r="B125" s="126"/>
    </row>
    <row r="126" spans="1:4" ht="12.75">
      <c r="A126" s="31"/>
      <c r="B126" s="46"/>
      <c r="C126" s="46"/>
      <c r="D126" s="46"/>
    </row>
    <row r="127" spans="1:4" ht="12.75">
      <c r="A127" s="31"/>
      <c r="B127" s="56"/>
      <c r="C127" s="56"/>
      <c r="D127" s="56"/>
    </row>
    <row r="128" spans="1:4" ht="12.75">
      <c r="A128" s="31"/>
      <c r="B128" s="31"/>
      <c r="C128" s="31"/>
      <c r="D128" s="31"/>
    </row>
    <row r="129" spans="1:4" ht="12.75">
      <c r="A129" s="31"/>
      <c r="B129" s="31"/>
      <c r="C129" s="31"/>
      <c r="D129" s="31"/>
    </row>
  </sheetData>
  <sheetProtection/>
  <mergeCells count="87">
    <mergeCell ref="A1:D1"/>
    <mergeCell ref="A6:A7"/>
    <mergeCell ref="B6:B7"/>
    <mergeCell ref="C6:C7"/>
    <mergeCell ref="D6:D7"/>
    <mergeCell ref="A11:A12"/>
    <mergeCell ref="B11:B12"/>
    <mergeCell ref="C11:C12"/>
    <mergeCell ref="D11:D12"/>
    <mergeCell ref="A16:A17"/>
    <mergeCell ref="B16:B17"/>
    <mergeCell ref="C16:C17"/>
    <mergeCell ref="D16:D17"/>
    <mergeCell ref="A23:A24"/>
    <mergeCell ref="A27:A28"/>
    <mergeCell ref="B27:B28"/>
    <mergeCell ref="C27:C28"/>
    <mergeCell ref="D27:D28"/>
    <mergeCell ref="A32:A33"/>
    <mergeCell ref="B32:B33"/>
    <mergeCell ref="C32:C33"/>
    <mergeCell ref="D32:D33"/>
    <mergeCell ref="A37:A38"/>
    <mergeCell ref="B37:B38"/>
    <mergeCell ref="C37:C38"/>
    <mergeCell ref="D37:D38"/>
    <mergeCell ref="A44:A45"/>
    <mergeCell ref="B44:B45"/>
    <mergeCell ref="C44:C45"/>
    <mergeCell ref="D44:D45"/>
    <mergeCell ref="A48:A49"/>
    <mergeCell ref="B48:B49"/>
    <mergeCell ref="C48:C49"/>
    <mergeCell ref="D48:D49"/>
    <mergeCell ref="C74:C75"/>
    <mergeCell ref="A79:A80"/>
    <mergeCell ref="A53:A54"/>
    <mergeCell ref="B53:B54"/>
    <mergeCell ref="C53:C54"/>
    <mergeCell ref="D53:D54"/>
    <mergeCell ref="A58:A59"/>
    <mergeCell ref="B58:B59"/>
    <mergeCell ref="C58:C59"/>
    <mergeCell ref="D58:D59"/>
    <mergeCell ref="C64:C65"/>
    <mergeCell ref="D64:D65"/>
    <mergeCell ref="D86:D87"/>
    <mergeCell ref="A64:A65"/>
    <mergeCell ref="A69:A70"/>
    <mergeCell ref="B69:B70"/>
    <mergeCell ref="C69:C70"/>
    <mergeCell ref="D69:D70"/>
    <mergeCell ref="A74:A75"/>
    <mergeCell ref="B74:B75"/>
    <mergeCell ref="C95:C96"/>
    <mergeCell ref="D95:D96"/>
    <mergeCell ref="A86:A87"/>
    <mergeCell ref="B86:B87"/>
    <mergeCell ref="C86:C87"/>
    <mergeCell ref="B79:B80"/>
    <mergeCell ref="C79:C80"/>
    <mergeCell ref="A90:A91"/>
    <mergeCell ref="B90:B91"/>
    <mergeCell ref="A100:A101"/>
    <mergeCell ref="B100:B101"/>
    <mergeCell ref="C100:C101"/>
    <mergeCell ref="D100:D101"/>
    <mergeCell ref="A105:A106"/>
    <mergeCell ref="C90:C91"/>
    <mergeCell ref="C105:C106"/>
    <mergeCell ref="D105:D106"/>
    <mergeCell ref="A95:A96"/>
    <mergeCell ref="B95:B96"/>
    <mergeCell ref="B112:B113"/>
    <mergeCell ref="C112:C113"/>
    <mergeCell ref="D112:D113"/>
    <mergeCell ref="A115:A116"/>
    <mergeCell ref="B115:B116"/>
    <mergeCell ref="C115:C116"/>
    <mergeCell ref="D115:D116"/>
    <mergeCell ref="A112:A113"/>
    <mergeCell ref="A119:A120"/>
    <mergeCell ref="B119:B120"/>
    <mergeCell ref="C119:C120"/>
    <mergeCell ref="D119:D120"/>
    <mergeCell ref="A124:A125"/>
    <mergeCell ref="B124:B12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IAV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Feuerstake</dc:creator>
  <cp:keywords/>
  <dc:description/>
  <cp:lastModifiedBy>CBRKai</cp:lastModifiedBy>
  <cp:lastPrinted>2012-07-22T20:16:54Z</cp:lastPrinted>
  <dcterms:created xsi:type="dcterms:W3CDTF">2012-05-05T10:28:05Z</dcterms:created>
  <dcterms:modified xsi:type="dcterms:W3CDTF">2012-07-22T20:17:34Z</dcterms:modified>
  <cp:category/>
  <cp:version/>
  <cp:contentType/>
  <cp:contentStatus/>
</cp:coreProperties>
</file>